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39220010+139220011+139220009_VD Srnojedy, VD Obříství, VD Týnec n. L., oprava uzávěrů PK\C_Podklady TDS\VZ_realizace\DPPS\PD VD Srnojedy\"/>
    </mc:Choice>
  </mc:AlternateContent>
  <bookViews>
    <workbookView xWindow="0" yWindow="0" windowWidth="28800" windowHeight="12180" firstSheet="1" activeTab="1"/>
  </bookViews>
  <sheets>
    <sheet name="ID" sheetId="6" state="hidden" r:id="rId1"/>
    <sheet name="HGM" sheetId="12" r:id="rId2"/>
    <sheet name="VV_Spec" sheetId="4" r:id="rId3"/>
    <sheet name="Tab_Vyk_Spec" sheetId="11" r:id="rId4"/>
  </sheets>
  <definedNames>
    <definedName name="_xlnm.Print_Area" localSheetId="1">HGM!$A$1:$AS$23</definedName>
    <definedName name="_xlnm.Print_Area" localSheetId="0">ID!$A$4:$K$16</definedName>
    <definedName name="_xlnm.Print_Area" localSheetId="2">VV_Spec!$B$75:$T$266</definedName>
  </definedNames>
  <calcPr calcId="162913"/>
</workbook>
</file>

<file path=xl/calcChain.xml><?xml version="1.0" encoding="utf-8"?>
<calcChain xmlns="http://schemas.openxmlformats.org/spreadsheetml/2006/main">
  <c r="P146" i="4" l="1"/>
  <c r="R146" i="4" s="1"/>
  <c r="I264" i="4" l="1"/>
  <c r="I263" i="4"/>
  <c r="I262" i="4"/>
  <c r="I260" i="4"/>
  <c r="H261" i="4"/>
  <c r="I261" i="4" s="1"/>
  <c r="P264" i="4"/>
  <c r="P263" i="4"/>
  <c r="R263" i="4" s="1"/>
  <c r="P262" i="4"/>
  <c r="R262" i="4" s="1"/>
  <c r="P261" i="4"/>
  <c r="P260" i="4"/>
  <c r="R261" i="4" l="1"/>
  <c r="R264" i="4"/>
  <c r="R260" i="4"/>
  <c r="P44" i="4"/>
  <c r="H44" i="4"/>
  <c r="U44" i="4" s="1"/>
  <c r="P25" i="4"/>
  <c r="H25" i="4"/>
  <c r="I25" i="4" s="1"/>
  <c r="U25" i="4" l="1"/>
  <c r="T25" i="4"/>
  <c r="I44" i="4"/>
  <c r="R44" i="4" s="1"/>
  <c r="T44" i="4"/>
  <c r="R25" i="4"/>
  <c r="C76" i="4" l="1"/>
  <c r="D75" i="4"/>
  <c r="C75" i="4"/>
  <c r="D1" i="4"/>
  <c r="C1" i="4"/>
  <c r="I64" i="4" l="1"/>
  <c r="R64" i="4" s="1"/>
  <c r="P64" i="4"/>
  <c r="B63" i="4"/>
  <c r="P164" i="4" l="1"/>
  <c r="P201" i="4"/>
  <c r="P200" i="4"/>
  <c r="R200" i="4" s="1"/>
  <c r="I199" i="4"/>
  <c r="I198" i="4"/>
  <c r="H197" i="4"/>
  <c r="I197" i="4" s="1"/>
  <c r="P199" i="4"/>
  <c r="T199" i="4" s="1"/>
  <c r="P198" i="4"/>
  <c r="T198" i="4" s="1"/>
  <c r="P197" i="4"/>
  <c r="H193" i="4"/>
  <c r="T193" i="4" s="1"/>
  <c r="H192" i="4"/>
  <c r="I192" i="4" s="1"/>
  <c r="I194" i="4"/>
  <c r="I191" i="4"/>
  <c r="I195" i="4"/>
  <c r="H196" i="4"/>
  <c r="I196" i="4" s="1"/>
  <c r="P195" i="4"/>
  <c r="R195" i="4" s="1"/>
  <c r="P196" i="4"/>
  <c r="P194" i="4"/>
  <c r="P193" i="4"/>
  <c r="P192" i="4"/>
  <c r="P191" i="4"/>
  <c r="T191" i="4" s="1"/>
  <c r="R198" i="4" l="1"/>
  <c r="R197" i="4"/>
  <c r="R199" i="4"/>
  <c r="R194" i="4"/>
  <c r="R196" i="4"/>
  <c r="R192" i="4"/>
  <c r="I193" i="4"/>
  <c r="T192" i="4"/>
  <c r="T194" i="4"/>
  <c r="R193" i="4"/>
  <c r="T197" i="4"/>
  <c r="R191" i="4"/>
  <c r="P242" i="4"/>
  <c r="T242" i="4" s="1"/>
  <c r="P241" i="4"/>
  <c r="T241" i="4" s="1"/>
  <c r="P240" i="4"/>
  <c r="T240" i="4" s="1"/>
  <c r="P239" i="4"/>
  <c r="T239" i="4" s="1"/>
  <c r="P238" i="4"/>
  <c r="T238" i="4" s="1"/>
  <c r="P259" i="4"/>
  <c r="T259" i="4" s="1"/>
  <c r="P258" i="4"/>
  <c r="T258" i="4" s="1"/>
  <c r="P257" i="4"/>
  <c r="T257" i="4" s="1"/>
  <c r="P256" i="4"/>
  <c r="T256" i="4" s="1"/>
  <c r="P255" i="4"/>
  <c r="T255" i="4" s="1"/>
  <c r="P254" i="4"/>
  <c r="T254" i="4" s="1"/>
  <c r="P253" i="4"/>
  <c r="T253" i="4" s="1"/>
  <c r="P252" i="4"/>
  <c r="T252" i="4" s="1"/>
  <c r="P251" i="4"/>
  <c r="T251" i="4" s="1"/>
  <c r="P250" i="4"/>
  <c r="T250" i="4" s="1"/>
  <c r="I249" i="4"/>
  <c r="H248" i="4"/>
  <c r="H247" i="4"/>
  <c r="I247" i="4" s="1"/>
  <c r="H246" i="4"/>
  <c r="I246" i="4" s="1"/>
  <c r="P247" i="4"/>
  <c r="P249" i="4"/>
  <c r="P248" i="4"/>
  <c r="P246" i="4"/>
  <c r="P234" i="4"/>
  <c r="I217" i="4"/>
  <c r="H219" i="4"/>
  <c r="H220" i="4"/>
  <c r="I220" i="4" s="1"/>
  <c r="H221" i="4"/>
  <c r="I221" i="4" s="1"/>
  <c r="H222" i="4"/>
  <c r="I222" i="4" s="1"/>
  <c r="H223" i="4"/>
  <c r="I223" i="4" s="1"/>
  <c r="H218" i="4"/>
  <c r="I218" i="4" s="1"/>
  <c r="I229" i="4"/>
  <c r="I227" i="4"/>
  <c r="P217" i="4"/>
  <c r="T217" i="4" s="1"/>
  <c r="P218" i="4"/>
  <c r="P219" i="4"/>
  <c r="P220" i="4"/>
  <c r="P221" i="4"/>
  <c r="P222" i="4"/>
  <c r="P223" i="4"/>
  <c r="P227" i="4"/>
  <c r="T227" i="4" s="1"/>
  <c r="P228" i="4"/>
  <c r="R228" i="4" s="1"/>
  <c r="P229" i="4"/>
  <c r="T229" i="4" s="1"/>
  <c r="P230" i="4"/>
  <c r="R230" i="4" s="1"/>
  <c r="H231" i="4"/>
  <c r="P231" i="4"/>
  <c r="P233" i="4"/>
  <c r="R233" i="4" s="1"/>
  <c r="P232" i="4"/>
  <c r="R232" i="4" s="1"/>
  <c r="P226" i="4"/>
  <c r="R226" i="4" s="1"/>
  <c r="P225" i="4"/>
  <c r="R225" i="4" s="1"/>
  <c r="P224" i="4"/>
  <c r="R224" i="4" s="1"/>
  <c r="T214" i="4"/>
  <c r="H210" i="4"/>
  <c r="I210" i="4" s="1"/>
  <c r="P212" i="4"/>
  <c r="P211" i="4"/>
  <c r="P210" i="4"/>
  <c r="P213" i="4"/>
  <c r="P209" i="4"/>
  <c r="R209" i="4" s="1"/>
  <c r="P208" i="4"/>
  <c r="R208" i="4" s="1"/>
  <c r="P207" i="4"/>
  <c r="R207" i="4" s="1"/>
  <c r="P206" i="4"/>
  <c r="R206" i="4" s="1"/>
  <c r="T188" i="4"/>
  <c r="I186" i="4"/>
  <c r="I187" i="4"/>
  <c r="P184" i="4"/>
  <c r="R184" i="4" s="1"/>
  <c r="P185" i="4"/>
  <c r="P187" i="4"/>
  <c r="P186" i="4"/>
  <c r="P180" i="4"/>
  <c r="R180" i="4" s="1"/>
  <c r="P179" i="4"/>
  <c r="R179" i="4" s="1"/>
  <c r="P178" i="4"/>
  <c r="R178" i="4" s="1"/>
  <c r="P177" i="4"/>
  <c r="R177" i="4" s="1"/>
  <c r="H176" i="4"/>
  <c r="I176" i="4" s="1"/>
  <c r="P176" i="4"/>
  <c r="P174" i="4"/>
  <c r="T174" i="4" s="1"/>
  <c r="P173" i="4"/>
  <c r="T173" i="4" s="1"/>
  <c r="P172" i="4"/>
  <c r="T172" i="4" s="1"/>
  <c r="P171" i="4"/>
  <c r="T171" i="4" s="1"/>
  <c r="P170" i="4"/>
  <c r="T170" i="4" s="1"/>
  <c r="I175" i="4"/>
  <c r="P175" i="4"/>
  <c r="T175" i="4" s="1"/>
  <c r="V200" i="4" l="1"/>
  <c r="V201" i="4"/>
  <c r="V199" i="4"/>
  <c r="V197" i="4"/>
  <c r="I248" i="4"/>
  <c r="R248" i="4" s="1"/>
  <c r="T248" i="4"/>
  <c r="V198" i="4"/>
  <c r="T176" i="4"/>
  <c r="V176" i="4" s="1"/>
  <c r="T243" i="4"/>
  <c r="T247" i="4"/>
  <c r="R246" i="4"/>
  <c r="R249" i="4"/>
  <c r="R247" i="4"/>
  <c r="T246" i="4"/>
  <c r="R223" i="4"/>
  <c r="T219" i="4"/>
  <c r="T231" i="4"/>
  <c r="R227" i="4"/>
  <c r="R229" i="4"/>
  <c r="R210" i="4"/>
  <c r="I219" i="4"/>
  <c r="R219" i="4" s="1"/>
  <c r="I231" i="4"/>
  <c r="R231" i="4" s="1"/>
  <c r="R217" i="4"/>
  <c r="T218" i="4"/>
  <c r="R222" i="4"/>
  <c r="R221" i="4"/>
  <c r="R220" i="4"/>
  <c r="T222" i="4"/>
  <c r="R218" i="4"/>
  <c r="T220" i="4"/>
  <c r="T221" i="4"/>
  <c r="T223" i="4"/>
  <c r="R187" i="4"/>
  <c r="T181" i="4"/>
  <c r="R186" i="4"/>
  <c r="R175" i="4"/>
  <c r="R176" i="4"/>
  <c r="P154" i="4"/>
  <c r="T154" i="4" s="1"/>
  <c r="P145" i="4"/>
  <c r="T145" i="4" s="1"/>
  <c r="P163" i="4"/>
  <c r="R163" i="4" s="1"/>
  <c r="P162" i="4"/>
  <c r="R162" i="4" s="1"/>
  <c r="P161" i="4"/>
  <c r="R161" i="4" s="1"/>
  <c r="V225" i="4" l="1"/>
  <c r="V224" i="4"/>
  <c r="V249" i="4"/>
  <c r="R265" i="4"/>
  <c r="T265" i="4"/>
  <c r="T235" i="4"/>
  <c r="R235" i="4"/>
  <c r="P153" i="4"/>
  <c r="R153" i="4" s="1"/>
  <c r="P157" i="4"/>
  <c r="R157" i="4" s="1"/>
  <c r="P156" i="4"/>
  <c r="R156" i="4" s="1"/>
  <c r="P155" i="4"/>
  <c r="R155" i="4" s="1"/>
  <c r="P152" i="4"/>
  <c r="P151" i="4"/>
  <c r="P150" i="4"/>
  <c r="P149" i="4"/>
  <c r="P148" i="4"/>
  <c r="P147" i="4"/>
  <c r="R147" i="4" s="1"/>
  <c r="P144" i="4"/>
  <c r="R144" i="4" s="1"/>
  <c r="P143" i="4"/>
  <c r="R143" i="4" s="1"/>
  <c r="P142" i="4"/>
  <c r="R142" i="4" s="1"/>
  <c r="P141" i="4"/>
  <c r="R141" i="4" s="1"/>
  <c r="P140" i="4"/>
  <c r="R140" i="4" s="1"/>
  <c r="P139" i="4"/>
  <c r="T139" i="4" s="1"/>
  <c r="P132" i="4"/>
  <c r="H132" i="4"/>
  <c r="H131" i="4"/>
  <c r="I131" i="4" s="1"/>
  <c r="P131" i="4"/>
  <c r="P134" i="4"/>
  <c r="T134" i="4" s="1"/>
  <c r="I134" i="4"/>
  <c r="P133" i="4"/>
  <c r="T133" i="4" s="1"/>
  <c r="I133" i="4"/>
  <c r="I118" i="4"/>
  <c r="I119" i="4"/>
  <c r="I120" i="4"/>
  <c r="I117" i="4"/>
  <c r="H123" i="4"/>
  <c r="H122" i="4"/>
  <c r="I122" i="4" s="1"/>
  <c r="H121" i="4"/>
  <c r="I116" i="4"/>
  <c r="I115" i="4"/>
  <c r="I114" i="4"/>
  <c r="I113" i="4"/>
  <c r="I112" i="4"/>
  <c r="I111" i="4"/>
  <c r="I110" i="4"/>
  <c r="P112" i="4"/>
  <c r="P113" i="4"/>
  <c r="T113" i="4" s="1"/>
  <c r="P114" i="4"/>
  <c r="T114" i="4" s="1"/>
  <c r="P115" i="4"/>
  <c r="T115" i="4" s="1"/>
  <c r="P116" i="4"/>
  <c r="P117" i="4"/>
  <c r="T117" i="4" s="1"/>
  <c r="P118" i="4"/>
  <c r="T118" i="4" s="1"/>
  <c r="P119" i="4"/>
  <c r="T119" i="4" s="1"/>
  <c r="P120" i="4"/>
  <c r="T120" i="4" s="1"/>
  <c r="P121" i="4"/>
  <c r="P122" i="4"/>
  <c r="P123" i="4"/>
  <c r="P124" i="4"/>
  <c r="R124" i="4" s="1"/>
  <c r="P111" i="4"/>
  <c r="T111" i="4" s="1"/>
  <c r="P110" i="4"/>
  <c r="T110" i="4" s="1"/>
  <c r="I104" i="4"/>
  <c r="I103" i="4"/>
  <c r="I85" i="4"/>
  <c r="I97" i="4"/>
  <c r="I98" i="4"/>
  <c r="I99" i="4"/>
  <c r="I100" i="4"/>
  <c r="I101" i="4"/>
  <c r="I102" i="4"/>
  <c r="I84" i="4"/>
  <c r="T158" i="4" l="1"/>
  <c r="R112" i="4"/>
  <c r="R114" i="4"/>
  <c r="R115" i="4"/>
  <c r="T123" i="4"/>
  <c r="R116" i="4"/>
  <c r="R117" i="4"/>
  <c r="R119" i="4"/>
  <c r="T122" i="4"/>
  <c r="R118" i="4"/>
  <c r="R113" i="4"/>
  <c r="R110" i="4"/>
  <c r="T124" i="4"/>
  <c r="R111" i="4"/>
  <c r="T121" i="4"/>
  <c r="R122" i="4"/>
  <c r="R120" i="4"/>
  <c r="T116" i="4"/>
  <c r="I123" i="4"/>
  <c r="R123" i="4" s="1"/>
  <c r="I121" i="4"/>
  <c r="R121" i="4" s="1"/>
  <c r="T112" i="4"/>
  <c r="R139" i="4"/>
  <c r="R134" i="4"/>
  <c r="R133" i="4"/>
  <c r="T132" i="4"/>
  <c r="R131" i="4"/>
  <c r="I132" i="4"/>
  <c r="R132" i="4" s="1"/>
  <c r="T131" i="4"/>
  <c r="H96" i="4"/>
  <c r="H95" i="4"/>
  <c r="H94" i="4"/>
  <c r="H93" i="4"/>
  <c r="H92" i="4"/>
  <c r="H91" i="4"/>
  <c r="H90" i="4"/>
  <c r="H89" i="4"/>
  <c r="H88" i="4"/>
  <c r="H87" i="4"/>
  <c r="H86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128" i="4"/>
  <c r="R128" i="4" s="1"/>
  <c r="P127" i="4"/>
  <c r="R127" i="4" s="1"/>
  <c r="P126" i="4"/>
  <c r="R126" i="4" s="1"/>
  <c r="P125" i="4"/>
  <c r="R125" i="4" s="1"/>
  <c r="P107" i="4"/>
  <c r="R107" i="4" s="1"/>
  <c r="P106" i="4"/>
  <c r="R106" i="4" s="1"/>
  <c r="P103" i="4"/>
  <c r="R103" i="4" s="1"/>
  <c r="C79" i="4"/>
  <c r="B79" i="4"/>
  <c r="P105" i="4"/>
  <c r="R105" i="4" s="1"/>
  <c r="P104" i="4"/>
  <c r="R104" i="4" s="1"/>
  <c r="P89" i="4"/>
  <c r="P88" i="4"/>
  <c r="P87" i="4"/>
  <c r="P86" i="4"/>
  <c r="P85" i="4"/>
  <c r="P84" i="4"/>
  <c r="T84" i="4" s="1"/>
  <c r="P34" i="4"/>
  <c r="U34" i="4" s="1"/>
  <c r="P35" i="4"/>
  <c r="T35" i="4" s="1"/>
  <c r="I35" i="4"/>
  <c r="V129" i="4" l="1"/>
  <c r="T135" i="4"/>
  <c r="T129" i="4"/>
  <c r="R129" i="4"/>
  <c r="I89" i="4"/>
  <c r="R89" i="4" s="1"/>
  <c r="T89" i="4"/>
  <c r="R135" i="4"/>
  <c r="I90" i="4"/>
  <c r="R90" i="4" s="1"/>
  <c r="T90" i="4"/>
  <c r="R85" i="4"/>
  <c r="T85" i="4"/>
  <c r="R98" i="4"/>
  <c r="T98" i="4"/>
  <c r="I93" i="4"/>
  <c r="R93" i="4" s="1"/>
  <c r="T93" i="4"/>
  <c r="I92" i="4"/>
  <c r="R92" i="4" s="1"/>
  <c r="T92" i="4"/>
  <c r="R99" i="4"/>
  <c r="T99" i="4"/>
  <c r="I91" i="4"/>
  <c r="R91" i="4" s="1"/>
  <c r="T91" i="4"/>
  <c r="I94" i="4"/>
  <c r="R94" i="4" s="1"/>
  <c r="T94" i="4"/>
  <c r="R100" i="4"/>
  <c r="T100" i="4"/>
  <c r="I95" i="4"/>
  <c r="R95" i="4" s="1"/>
  <c r="T95" i="4"/>
  <c r="I96" i="4"/>
  <c r="R96" i="4" s="1"/>
  <c r="T96" i="4"/>
  <c r="R97" i="4"/>
  <c r="T97" i="4"/>
  <c r="R102" i="4"/>
  <c r="T102" i="4"/>
  <c r="R101" i="4"/>
  <c r="T101" i="4"/>
  <c r="I86" i="4"/>
  <c r="R86" i="4" s="1"/>
  <c r="T86" i="4"/>
  <c r="I87" i="4"/>
  <c r="R87" i="4" s="1"/>
  <c r="T87" i="4"/>
  <c r="I88" i="4"/>
  <c r="R88" i="4" s="1"/>
  <c r="T88" i="4"/>
  <c r="U35" i="4"/>
  <c r="R84" i="4"/>
  <c r="T34" i="4"/>
  <c r="R35" i="4"/>
  <c r="V108" i="4" l="1"/>
  <c r="T108" i="4"/>
  <c r="R108" i="4"/>
  <c r="R136" i="4" s="1"/>
  <c r="T136" i="4" l="1"/>
  <c r="P59" i="4" l="1"/>
  <c r="P58" i="4"/>
  <c r="P57" i="4"/>
  <c r="P56" i="4"/>
  <c r="P55" i="4"/>
  <c r="R55" i="4" s="1"/>
  <c r="I55" i="4"/>
  <c r="P54" i="4"/>
  <c r="T54" i="4" s="1"/>
  <c r="I54" i="4"/>
  <c r="P53" i="4"/>
  <c r="T53" i="4" s="1"/>
  <c r="I53" i="4"/>
  <c r="P52" i="4"/>
  <c r="T52" i="4" s="1"/>
  <c r="I52" i="4"/>
  <c r="P51" i="4"/>
  <c r="T51" i="4" s="1"/>
  <c r="I51" i="4"/>
  <c r="P50" i="4"/>
  <c r="T50" i="4" s="1"/>
  <c r="I50" i="4"/>
  <c r="T60" i="4" l="1"/>
  <c r="T61" i="4" s="1"/>
  <c r="R51" i="4"/>
  <c r="R52" i="4"/>
  <c r="R53" i="4"/>
  <c r="R54" i="4"/>
  <c r="R50" i="4"/>
  <c r="R60" i="4" l="1"/>
  <c r="B49" i="4"/>
  <c r="P40" i="4"/>
  <c r="H40" i="4"/>
  <c r="I40" i="4" s="1"/>
  <c r="B30" i="4"/>
  <c r="P47" i="4"/>
  <c r="I47" i="4"/>
  <c r="P46" i="4"/>
  <c r="H46" i="4"/>
  <c r="I46" i="4" s="1"/>
  <c r="P45" i="4"/>
  <c r="H45" i="4"/>
  <c r="I45" i="4" s="1"/>
  <c r="P43" i="4"/>
  <c r="I43" i="4"/>
  <c r="P42" i="4"/>
  <c r="I42" i="4"/>
  <c r="P41" i="4"/>
  <c r="H41" i="4"/>
  <c r="P39" i="4"/>
  <c r="H39" i="4"/>
  <c r="I39" i="4" s="1"/>
  <c r="P38" i="4"/>
  <c r="H38" i="4"/>
  <c r="P37" i="4"/>
  <c r="H37" i="4"/>
  <c r="P36" i="4"/>
  <c r="I36" i="4"/>
  <c r="I34" i="4"/>
  <c r="P33" i="4"/>
  <c r="H33" i="4"/>
  <c r="I33" i="4" s="1"/>
  <c r="P32" i="4"/>
  <c r="H32" i="4"/>
  <c r="I32" i="4" s="1"/>
  <c r="P31" i="4"/>
  <c r="H31" i="4"/>
  <c r="I31" i="4" s="1"/>
  <c r="R61" i="4" l="1"/>
  <c r="R71" i="4" s="1"/>
  <c r="R32" i="4"/>
  <c r="R40" i="4"/>
  <c r="U40" i="4"/>
  <c r="T40" i="4"/>
  <c r="U45" i="4"/>
  <c r="T45" i="4"/>
  <c r="I38" i="4"/>
  <c r="R38" i="4" s="1"/>
  <c r="U38" i="4"/>
  <c r="T38" i="4"/>
  <c r="U47" i="4"/>
  <c r="T47" i="4"/>
  <c r="T36" i="4"/>
  <c r="U36" i="4"/>
  <c r="U46" i="4"/>
  <c r="T46" i="4"/>
  <c r="U39" i="4"/>
  <c r="T39" i="4"/>
  <c r="U43" i="4"/>
  <c r="T43" i="4"/>
  <c r="T32" i="4"/>
  <c r="U32" i="4"/>
  <c r="U33" i="4"/>
  <c r="T33" i="4"/>
  <c r="I37" i="4"/>
  <c r="R37" i="4" s="1"/>
  <c r="U37" i="4"/>
  <c r="T37" i="4"/>
  <c r="T31" i="4"/>
  <c r="U31" i="4"/>
  <c r="I41" i="4"/>
  <c r="R41" i="4" s="1"/>
  <c r="U41" i="4"/>
  <c r="T41" i="4"/>
  <c r="R42" i="4"/>
  <c r="T42" i="4"/>
  <c r="U42" i="4"/>
  <c r="R31" i="4"/>
  <c r="R47" i="4"/>
  <c r="R45" i="4"/>
  <c r="R34" i="4"/>
  <c r="R36" i="4"/>
  <c r="R43" i="4"/>
  <c r="R46" i="4"/>
  <c r="R33" i="4"/>
  <c r="R39" i="4"/>
  <c r="P19" i="4"/>
  <c r="H19" i="4"/>
  <c r="H27" i="4"/>
  <c r="H26" i="4"/>
  <c r="I28" i="4"/>
  <c r="I24" i="4"/>
  <c r="I23" i="4"/>
  <c r="H22" i="4"/>
  <c r="H21" i="4"/>
  <c r="I21" i="4" s="1"/>
  <c r="H20" i="4"/>
  <c r="I20" i="4" s="1"/>
  <c r="I16" i="4"/>
  <c r="I15" i="4"/>
  <c r="H18" i="4"/>
  <c r="H17" i="4"/>
  <c r="I14" i="4"/>
  <c r="I13" i="4"/>
  <c r="I12" i="4"/>
  <c r="H9" i="4"/>
  <c r="I9" i="4" s="1"/>
  <c r="P28" i="4"/>
  <c r="P27" i="4"/>
  <c r="P26" i="4"/>
  <c r="P24" i="4"/>
  <c r="P18" i="4"/>
  <c r="P17" i="4"/>
  <c r="P16" i="4"/>
  <c r="P15" i="4"/>
  <c r="P14" i="4"/>
  <c r="P13" i="4"/>
  <c r="B8" i="4"/>
  <c r="P23" i="4"/>
  <c r="P22" i="4"/>
  <c r="P21" i="4"/>
  <c r="P20" i="4"/>
  <c r="P12" i="4"/>
  <c r="P11" i="4"/>
  <c r="H11" i="4"/>
  <c r="I11" i="4" s="1"/>
  <c r="P10" i="4"/>
  <c r="H10" i="4"/>
  <c r="I10" i="4" s="1"/>
  <c r="P9" i="4"/>
  <c r="B5" i="4"/>
  <c r="C5" i="4"/>
  <c r="C2" i="4"/>
  <c r="U48" i="4" l="1"/>
  <c r="T48" i="4"/>
  <c r="U9" i="4"/>
  <c r="T9" i="4"/>
  <c r="I27" i="4"/>
  <c r="R27" i="4" s="1"/>
  <c r="T27" i="4"/>
  <c r="U27" i="4"/>
  <c r="I17" i="4"/>
  <c r="R17" i="4" s="1"/>
  <c r="U17" i="4"/>
  <c r="T17" i="4"/>
  <c r="U10" i="4"/>
  <c r="T10" i="4"/>
  <c r="U12" i="4"/>
  <c r="T12" i="4"/>
  <c r="T24" i="4"/>
  <c r="U24" i="4"/>
  <c r="I19" i="4"/>
  <c r="R19" i="4" s="1"/>
  <c r="U19" i="4"/>
  <c r="T19" i="4"/>
  <c r="T20" i="4"/>
  <c r="U20" i="4"/>
  <c r="U11" i="4"/>
  <c r="T11" i="4"/>
  <c r="I18" i="4"/>
  <c r="R18" i="4" s="1"/>
  <c r="U18" i="4"/>
  <c r="T18" i="4"/>
  <c r="U14" i="4"/>
  <c r="T14" i="4"/>
  <c r="I22" i="4"/>
  <c r="R22" i="4" s="1"/>
  <c r="U22" i="4"/>
  <c r="T22" i="4"/>
  <c r="R9" i="4"/>
  <c r="T15" i="4"/>
  <c r="U15" i="4"/>
  <c r="T16" i="4"/>
  <c r="U16" i="4"/>
  <c r="T21" i="4"/>
  <c r="U21" i="4"/>
  <c r="U28" i="4"/>
  <c r="T28" i="4"/>
  <c r="T23" i="4"/>
  <c r="U23" i="4"/>
  <c r="T13" i="4"/>
  <c r="U13" i="4"/>
  <c r="I26" i="4"/>
  <c r="R26" i="4" s="1"/>
  <c r="U26" i="4"/>
  <c r="T26" i="4"/>
  <c r="R23" i="4"/>
  <c r="R11" i="4"/>
  <c r="R48" i="4"/>
  <c r="R15" i="4"/>
  <c r="R16" i="4"/>
  <c r="R20" i="4"/>
  <c r="R13" i="4"/>
  <c r="R12" i="4"/>
  <c r="R14" i="4"/>
  <c r="R28" i="4"/>
  <c r="R24" i="4"/>
  <c r="R10" i="4"/>
  <c r="R21" i="4"/>
  <c r="T29" i="4" l="1"/>
  <c r="T69" i="4" s="1"/>
  <c r="U29" i="4"/>
  <c r="U70" i="4" s="1"/>
  <c r="R29" i="4"/>
  <c r="R68" i="4" l="1"/>
  <c r="V68" i="4"/>
</calcChain>
</file>

<file path=xl/sharedStrings.xml><?xml version="1.0" encoding="utf-8"?>
<sst xmlns="http://schemas.openxmlformats.org/spreadsheetml/2006/main" count="1979" uniqueCount="690">
  <si>
    <t xml:space="preserve"> </t>
  </si>
  <si>
    <t>kg</t>
  </si>
  <si>
    <t>Segment</t>
  </si>
  <si>
    <t>akce:</t>
  </si>
  <si>
    <t>Poz.</t>
  </si>
  <si>
    <t>Název</t>
  </si>
  <si>
    <t>Materiál</t>
  </si>
  <si>
    <t>Tloušťka</t>
  </si>
  <si>
    <t>Šířka</t>
  </si>
  <si>
    <t>Délka 1 ks</t>
  </si>
  <si>
    <t>plocha</t>
  </si>
  <si>
    <t xml:space="preserve">Váha </t>
  </si>
  <si>
    <t>Č. výkresu</t>
  </si>
  <si>
    <t>Výkres, norma</t>
  </si>
  <si>
    <t>Jed-</t>
  </si>
  <si>
    <t>Množství</t>
  </si>
  <si>
    <t>Hmotnost</t>
  </si>
  <si>
    <t>rozměr</t>
  </si>
  <si>
    <t>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</si>
  <si>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</si>
  <si>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1 ks</t>
  </si>
  <si>
    <t>konečný</t>
  </si>
  <si>
    <t>notka</t>
  </si>
  <si>
    <t>poč. dílců</t>
  </si>
  <si>
    <t>ks v dílci</t>
  </si>
  <si>
    <t>ks celkem</t>
  </si>
  <si>
    <t>1 m (kg)</t>
  </si>
  <si>
    <t>celkem (kg)</t>
  </si>
  <si>
    <t>1 m (ks)</t>
  </si>
  <si>
    <r>
      <t>celkem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</si>
  <si>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ks</t>
  </si>
  <si>
    <t>Celkem 1 ks</t>
  </si>
  <si>
    <t>S235</t>
  </si>
  <si>
    <t>pl. 8 mm</t>
  </si>
  <si>
    <t>boční deska</t>
  </si>
  <si>
    <t>pl. 10 mm</t>
  </si>
  <si>
    <t>stavba:</t>
  </si>
  <si>
    <t>č.stavby</t>
  </si>
  <si>
    <t>objekt</t>
  </si>
  <si>
    <t>soubor</t>
  </si>
  <si>
    <t>část</t>
  </si>
  <si>
    <t>PS1</t>
  </si>
  <si>
    <t>PS2</t>
  </si>
  <si>
    <t>VD Srnojedy, oprava segmentových uzávěrů PK</t>
  </si>
  <si>
    <t>Oprava lávek provizorního hrazení</t>
  </si>
  <si>
    <t>Oprava segmentů obtoků PK</t>
  </si>
  <si>
    <t>horní deska</t>
  </si>
  <si>
    <t>návodní deska</t>
  </si>
  <si>
    <t>povodní deska</t>
  </si>
  <si>
    <t>přepážka</t>
  </si>
  <si>
    <t>pl. 16 mm</t>
  </si>
  <si>
    <t>pl. 12 mm</t>
  </si>
  <si>
    <t>spodní deska - krajní</t>
  </si>
  <si>
    <t xml:space="preserve">spodní deska </t>
  </si>
  <si>
    <t>přepážka krajní</t>
  </si>
  <si>
    <t>trámec výklenku</t>
  </si>
  <si>
    <t>opěrná deska - horiznt.</t>
  </si>
  <si>
    <t>opěrná deska - vertikální</t>
  </si>
  <si>
    <t>návodní opěrný trám</t>
  </si>
  <si>
    <t>příčka trámce</t>
  </si>
  <si>
    <t>opěra -dřík</t>
  </si>
  <si>
    <t>opěra - deska</t>
  </si>
  <si>
    <t>konzola zábradlí - deska H</t>
  </si>
  <si>
    <t>konzola zábradlí - deska D</t>
  </si>
  <si>
    <t>konzola zábradlí - čep</t>
  </si>
  <si>
    <t>horní trám - lávka</t>
  </si>
  <si>
    <t>U240</t>
  </si>
  <si>
    <t>TR 48.3x5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</si>
  <si>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36 mm</t>
    </r>
  </si>
  <si>
    <t>S355</t>
  </si>
  <si>
    <t>zátka trámu</t>
  </si>
  <si>
    <t>dolní trám - lávka</t>
  </si>
  <si>
    <t>zábradlí</t>
  </si>
  <si>
    <t>Sloupek zábradlí</t>
  </si>
  <si>
    <t>TR 42.4x2.6</t>
  </si>
  <si>
    <t xml:space="preserve">Madlo horní </t>
  </si>
  <si>
    <t>Madlo dolní I.</t>
  </si>
  <si>
    <t>Madlo dolní II.</t>
  </si>
  <si>
    <t>Madlo boční</t>
  </si>
  <si>
    <t>Trubkový oblouk</t>
  </si>
  <si>
    <t>3x90x42.4x2.6</t>
  </si>
  <si>
    <t>EN 10253-1</t>
  </si>
  <si>
    <t>Podložka plochá, D10.5</t>
  </si>
  <si>
    <t>5 mm</t>
  </si>
  <si>
    <t>DIN125A</t>
  </si>
  <si>
    <t>černá</t>
  </si>
  <si>
    <t>Lanko dl. 250 mm</t>
  </si>
  <si>
    <t>DIN3055</t>
  </si>
  <si>
    <r>
      <t xml:space="preserve">Závlačka </t>
    </r>
    <r>
      <rPr>
        <sz val="10"/>
        <rFont val="Calibri"/>
        <family val="2"/>
        <charset val="238"/>
      </rPr>
      <t/>
    </r>
  </si>
  <si>
    <t>ø5x80 mm</t>
  </si>
  <si>
    <t>DIN94</t>
  </si>
  <si>
    <t>A2</t>
  </si>
  <si>
    <t>Objímka krimpovací</t>
  </si>
  <si>
    <t>AN8285/Cu</t>
  </si>
  <si>
    <t>Cu</t>
  </si>
  <si>
    <t xml:space="preserve">Celkem  </t>
  </si>
  <si>
    <t>Celkem proviorní hrazení</t>
  </si>
  <si>
    <t>plocha vniř.</t>
  </si>
  <si>
    <t>plocha vněj.</t>
  </si>
  <si>
    <r>
      <t>celkem 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</si>
  <si>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pl. 24mm</t>
  </si>
  <si>
    <t>PKO vnější</t>
  </si>
  <si>
    <t>PKO vnitřní</t>
  </si>
  <si>
    <t>PKO - metalizace Zn</t>
  </si>
  <si>
    <t>koef dělění plochy</t>
  </si>
  <si>
    <t>Deska segmentu</t>
  </si>
  <si>
    <t>Hradící deska</t>
  </si>
  <si>
    <t>Bočnice</t>
  </si>
  <si>
    <t>pl. 14 mm</t>
  </si>
  <si>
    <t>Příčný trám horní - stojina</t>
  </si>
  <si>
    <t>Příčný trám horní - příruba</t>
  </si>
  <si>
    <t>Příčný trám druhý - stojina</t>
  </si>
  <si>
    <t>Příčný trám druhý - příruba</t>
  </si>
  <si>
    <t>Příčný trám třetí - stojina</t>
  </si>
  <si>
    <t>Příčný trám třetí - příruba</t>
  </si>
  <si>
    <t>Příčný trám čtvrtý - stojina</t>
  </si>
  <si>
    <t>Příčný trám čtvrtý - příruba</t>
  </si>
  <si>
    <t>Příčný trám páty - stojina</t>
  </si>
  <si>
    <t>Příčný trám pátý - příruba</t>
  </si>
  <si>
    <t>Příčný trám dolní</t>
  </si>
  <si>
    <t>Výztuha svislá horní</t>
  </si>
  <si>
    <t>Výztuha svislá druhá</t>
  </si>
  <si>
    <t>Výztuha svislá třetí</t>
  </si>
  <si>
    <t>Výztuha svislá čtvrtá</t>
  </si>
  <si>
    <t>Výztuha svislá pátá</t>
  </si>
  <si>
    <t>Výztuha svislá dolní</t>
  </si>
  <si>
    <t>Lišta těsnění - horní</t>
  </si>
  <si>
    <t>Lišta těsnění - boční</t>
  </si>
  <si>
    <t>Šroub M10 x 20</t>
  </si>
  <si>
    <t>ISO 10642</t>
  </si>
  <si>
    <t>vnitř.imbus</t>
  </si>
  <si>
    <t>bronz</t>
  </si>
  <si>
    <t>lišta 50x15 mm</t>
  </si>
  <si>
    <t>lišta 65x10mm</t>
  </si>
  <si>
    <t>Kolík kuželový 16 x 40 mm</t>
  </si>
  <si>
    <t>DIN 7978</t>
  </si>
  <si>
    <t>ocel</t>
  </si>
  <si>
    <t>16x40 - M10</t>
  </si>
  <si>
    <t>DIN 609</t>
  </si>
  <si>
    <t>ocel 8.8</t>
  </si>
  <si>
    <t>Matice M20</t>
  </si>
  <si>
    <t>podložka M21</t>
  </si>
  <si>
    <t>Šroub lícovaný M20x110mm</t>
  </si>
  <si>
    <t>Šroub M20x110 mm</t>
  </si>
  <si>
    <t>DIN 125A</t>
  </si>
  <si>
    <t>DIN 934</t>
  </si>
  <si>
    <t>DIN 931</t>
  </si>
  <si>
    <t>A4</t>
  </si>
  <si>
    <t>Ramena segmentu P/L</t>
  </si>
  <si>
    <t xml:space="preserve">Rameno horní </t>
  </si>
  <si>
    <t xml:space="preserve">Rameno střední </t>
  </si>
  <si>
    <t xml:space="preserve">Rameno dolní </t>
  </si>
  <si>
    <t>U140</t>
  </si>
  <si>
    <t>Konzola kříže - horní, zadní</t>
  </si>
  <si>
    <t>Výztuha - horní zadní</t>
  </si>
  <si>
    <t>Výztuha - horní přední</t>
  </si>
  <si>
    <t>Výztuha - dolní zadní</t>
  </si>
  <si>
    <t>Výztuha - dolní přední</t>
  </si>
  <si>
    <t>Konzola kříže - horní, přední</t>
  </si>
  <si>
    <t>Konzola kříže - dolní, zadní</t>
  </si>
  <si>
    <t>Konzola kříže - dolní, přední</t>
  </si>
  <si>
    <t>Deska spojovací - deska</t>
  </si>
  <si>
    <t>Deska podkladní - náboj</t>
  </si>
  <si>
    <t>Náboj ramene - úprava</t>
  </si>
  <si>
    <t>úprava stávajícího</t>
  </si>
  <si>
    <t>koeficient</t>
  </si>
  <si>
    <t>plocha jed.</t>
  </si>
  <si>
    <t>Spojovací deska horní</t>
  </si>
  <si>
    <t>Spojovací deska dolní</t>
  </si>
  <si>
    <t>Horní diagonála</t>
  </si>
  <si>
    <t>Dolní diagonála</t>
  </si>
  <si>
    <t>L80x80x10</t>
  </si>
  <si>
    <t>Kříže segmentu (horní/dolní)</t>
  </si>
  <si>
    <t>Hřídel segmentu</t>
  </si>
  <si>
    <t>oprava stávající</t>
  </si>
  <si>
    <t>litá ocel</t>
  </si>
  <si>
    <t>Ložiska dělená  - bronz</t>
  </si>
  <si>
    <t>140/200-240 mm</t>
  </si>
  <si>
    <t>dle stávajících</t>
  </si>
  <si>
    <t>Matice W 1 3/8"</t>
  </si>
  <si>
    <t>Šroub (svorník) W 1 3/8"</t>
  </si>
  <si>
    <t>Matice W 1 1/4"</t>
  </si>
  <si>
    <t>130/140/150-1720</t>
  </si>
  <si>
    <t>Svorník W 1 1/4"</t>
  </si>
  <si>
    <t>Matice převlečná W 1 1/8"</t>
  </si>
  <si>
    <t>mazání ložisek</t>
  </si>
  <si>
    <t>EN10217-7</t>
  </si>
  <si>
    <t>Trubka 18x1.5 mm</t>
  </si>
  <si>
    <t xml:space="preserve">Přímé spojovací šroubení </t>
  </si>
  <si>
    <t>Koncové šroubení</t>
  </si>
  <si>
    <t xml:space="preserve">stáv.objímky </t>
  </si>
  <si>
    <t>M8</t>
  </si>
  <si>
    <t>pro TR 18x1.5 mm</t>
  </si>
  <si>
    <t>ocel Zn</t>
  </si>
  <si>
    <t xml:space="preserve">ocel  </t>
  </si>
  <si>
    <t xml:space="preserve">ocel </t>
  </si>
  <si>
    <t xml:space="preserve">Objímka dvoušroubová </t>
  </si>
  <si>
    <r>
      <rPr>
        <sz val="10"/>
        <rFont val="Symbol"/>
        <family val="1"/>
        <charset val="2"/>
      </rPr>
      <t>f17-19</t>
    </r>
    <r>
      <rPr>
        <sz val="10"/>
        <rFont val="Arial CE"/>
        <family val="2"/>
        <charset val="238"/>
      </rPr>
      <t xml:space="preserve"> mm</t>
    </r>
  </si>
  <si>
    <t>Šroub kombinovaný</t>
  </si>
  <si>
    <t>Napínací šroub, 2x vidlice</t>
  </si>
  <si>
    <t>ocel ZB</t>
  </si>
  <si>
    <t>M30/ 4800 kg</t>
  </si>
  <si>
    <t>Řetěz 16x45 mm s konc.hl.</t>
  </si>
  <si>
    <t>ČSN EN 818</t>
  </si>
  <si>
    <t>horní ohlaví</t>
  </si>
  <si>
    <t>dolní ohlaví</t>
  </si>
  <si>
    <t>Závěsy segmentů - řetězy (pro 4 segmenty)</t>
  </si>
  <si>
    <t>Ložiska, mazání segmentu (1 segment)</t>
  </si>
  <si>
    <t>Celý 1 segment (bez hřídele)</t>
  </si>
  <si>
    <t>Ložiskové těleso</t>
  </si>
  <si>
    <t>oprava stávajícího</t>
  </si>
  <si>
    <t>včetně základny</t>
  </si>
  <si>
    <t>Objímky maz.potrubí</t>
  </si>
  <si>
    <t>Zdvihadlo segmentu</t>
  </si>
  <si>
    <t>Revize a oprava zdvihadla</t>
  </si>
  <si>
    <t>Konstrukce uvnitř šachty</t>
  </si>
  <si>
    <t>Trámy zdvihadla v šachtě</t>
  </si>
  <si>
    <t>Trámy zdvihadla demont</t>
  </si>
  <si>
    <t>U200</t>
  </si>
  <si>
    <t>Šroub M12x40</t>
  </si>
  <si>
    <t>Matice M12</t>
  </si>
  <si>
    <t>podložka D13</t>
  </si>
  <si>
    <t>Lišta poklopu</t>
  </si>
  <si>
    <t>Deska mazání</t>
  </si>
  <si>
    <t>Rám zdvihadla</t>
  </si>
  <si>
    <t>pás 120x12 mm</t>
  </si>
  <si>
    <t>pás 85x25 mm</t>
  </si>
  <si>
    <t xml:space="preserve">stávající </t>
  </si>
  <si>
    <t>Sloupky L</t>
  </si>
  <si>
    <t>Úprava/prodloužení trámů</t>
  </si>
  <si>
    <t>U200  navařit</t>
  </si>
  <si>
    <t>Deska sloupku pohonu</t>
  </si>
  <si>
    <t>pl. 25 mm</t>
  </si>
  <si>
    <t>Šroub M20x70</t>
  </si>
  <si>
    <t>podložka D21</t>
  </si>
  <si>
    <t>pro U profil</t>
  </si>
  <si>
    <t>Podložka D21</t>
  </si>
  <si>
    <t>Soukolí zdvihadla</t>
  </si>
  <si>
    <t>Povrchová ochrana</t>
  </si>
  <si>
    <t>Mazací tuk</t>
  </si>
  <si>
    <t xml:space="preserve">Pouzdro bronz 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</si>
  <si>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65/80-100mm</t>
    </r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</si>
  <si>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85/105-100mm</t>
    </r>
  </si>
  <si>
    <t>CuSn8</t>
  </si>
  <si>
    <t>Maznice šestihranná</t>
  </si>
  <si>
    <t>M8x1 mm</t>
  </si>
  <si>
    <t>Pohybový mechanismus "panenka"</t>
  </si>
  <si>
    <t>Elektromechanický pohon</t>
  </si>
  <si>
    <t>DIN 933</t>
  </si>
  <si>
    <t>DIN 424</t>
  </si>
  <si>
    <t>komplet soukolí</t>
  </si>
  <si>
    <t>komplet panenka</t>
  </si>
  <si>
    <t>Šroub M20x90</t>
  </si>
  <si>
    <t xml:space="preserve">Západka </t>
  </si>
  <si>
    <t>jen pravá DO</t>
  </si>
  <si>
    <t>Matice W 3/4"</t>
  </si>
  <si>
    <t>šroub závrtný W 3/4" x 50</t>
  </si>
  <si>
    <t>vyrobit/upravit</t>
  </si>
  <si>
    <t>polykarbonát</t>
  </si>
  <si>
    <t>Průhledítka (plexisklo)</t>
  </si>
  <si>
    <t>noha - dřík</t>
  </si>
  <si>
    <t>noha - dolní výztuha</t>
  </si>
  <si>
    <t>noha - horní výztuha</t>
  </si>
  <si>
    <t>noha - dolní příruba</t>
  </si>
  <si>
    <t>noha - horní deska</t>
  </si>
  <si>
    <t>noha - deska motoru (F14)</t>
  </si>
  <si>
    <t>Kapota servopohonu</t>
  </si>
  <si>
    <t>noha - výztuha desky</t>
  </si>
  <si>
    <t>DIN 316</t>
  </si>
  <si>
    <t>ČSN EN 10143</t>
  </si>
  <si>
    <t>pl. 1 mm Zn</t>
  </si>
  <si>
    <t>1.0917 - Zn</t>
  </si>
  <si>
    <t>Servopohon</t>
  </si>
  <si>
    <t>TR 108 x 8 mm</t>
  </si>
  <si>
    <t>pl. 20 mm</t>
  </si>
  <si>
    <t>tyč 70 x 150</t>
  </si>
  <si>
    <t>M6x12 mm</t>
  </si>
  <si>
    <t xml:space="preserve">Podložka </t>
  </si>
  <si>
    <t>D 6.4 mm</t>
  </si>
  <si>
    <t>¨12</t>
  </si>
  <si>
    <t>MON 250/325-25</t>
  </si>
  <si>
    <t>52032.9B23N</t>
  </si>
  <si>
    <t>Hřídel s pery (tvar E/E)</t>
  </si>
  <si>
    <t>Adaptér ( 4H/E)</t>
  </si>
  <si>
    <t>VPS 0.03</t>
  </si>
  <si>
    <t>Hřídelová pružná spojka</t>
  </si>
  <si>
    <t>Šroub křídlatý</t>
  </si>
  <si>
    <t>PE</t>
  </si>
  <si>
    <t>Ochranná spirála kabelová</t>
  </si>
  <si>
    <t>PKO</t>
  </si>
  <si>
    <t>Rám segmentu - bočnice</t>
  </si>
  <si>
    <t>Rám segmentu - horní lišta</t>
  </si>
  <si>
    <t>Kapsa - zadní stěna</t>
  </si>
  <si>
    <t>Kapsa - bočnice</t>
  </si>
  <si>
    <t>Kapsa - kotvy</t>
  </si>
  <si>
    <r>
      <t xml:space="preserve">ocel 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10 mm</t>
    </r>
  </si>
  <si>
    <t xml:space="preserve">Kapsa - spodní stěna </t>
  </si>
  <si>
    <t>pl. 6,mm</t>
  </si>
  <si>
    <t>Trám příčný - IPE140</t>
  </si>
  <si>
    <t>Trám podélný - IPE 140</t>
  </si>
  <si>
    <t>Trám šikmý - IPE 140</t>
  </si>
  <si>
    <t>Patky trámů na zdi</t>
  </si>
  <si>
    <t>Poklop hydromotoru (dělený)</t>
  </si>
  <si>
    <t>Poklop šachty I.</t>
  </si>
  <si>
    <t>Poklop šachty II.</t>
  </si>
  <si>
    <t>Poklop šachty III.</t>
  </si>
  <si>
    <t>Poklop šachty IV.</t>
  </si>
  <si>
    <t>Poklop šachty V.</t>
  </si>
  <si>
    <t>Lišty závaží</t>
  </si>
  <si>
    <t>Opěrky závaží</t>
  </si>
  <si>
    <t>Rám segmentu - práh</t>
  </si>
  <si>
    <t>Vyvyžovací těleso</t>
  </si>
  <si>
    <t>Závaží - vedení</t>
  </si>
  <si>
    <t>Závaží - výztuž</t>
  </si>
  <si>
    <t>Závaží - bočnice roh</t>
  </si>
  <si>
    <t>Závaží - bočnice plech kraj</t>
  </si>
  <si>
    <t>Závaží - bočnice plech střed</t>
  </si>
  <si>
    <t>L60x60x6</t>
  </si>
  <si>
    <t>pl. 6 mm</t>
  </si>
  <si>
    <t>TR 76x3.2 mm</t>
  </si>
  <si>
    <t>C25/30</t>
  </si>
  <si>
    <t>B500A</t>
  </si>
  <si>
    <r>
      <t>Závaží  - tělo beton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)</t>
    </r>
  </si>
  <si>
    <t>SCC - SF2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</si>
  <si>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8 mm</t>
    </r>
  </si>
  <si>
    <t>Závěs - deska</t>
  </si>
  <si>
    <t>Závěs - oko</t>
  </si>
  <si>
    <t>Závěs - dřík</t>
  </si>
  <si>
    <t>pl, 20 mm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</si>
  <si>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 60 mm</t>
    </r>
  </si>
  <si>
    <t>TR 60.3x8 mm</t>
  </si>
  <si>
    <t>Šroub šestihranný</t>
  </si>
  <si>
    <t>W 5/8" x 40 mm</t>
  </si>
  <si>
    <t>DIN933 UNC</t>
  </si>
  <si>
    <t>VON</t>
  </si>
  <si>
    <t>Vedlejší a ostatní náklady</t>
  </si>
  <si>
    <t>1.1</t>
  </si>
  <si>
    <t>2.1</t>
  </si>
  <si>
    <t>2.2</t>
  </si>
  <si>
    <t>2.3</t>
  </si>
  <si>
    <t>Kotvy HO</t>
  </si>
  <si>
    <t>objemově komp,</t>
  </si>
  <si>
    <t>B500B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</si>
  <si>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28 mm, žebírková</t>
    </r>
  </si>
  <si>
    <t>Kotevní zálivka cement.</t>
  </si>
  <si>
    <t>pytlovaná</t>
  </si>
  <si>
    <t>Zpevnění drážek HO</t>
  </si>
  <si>
    <t>Oprava segmentů obtoků - horní ohlaví</t>
  </si>
  <si>
    <t>Oprava segmentů obtoků - dolní ohlaví</t>
  </si>
  <si>
    <t>Opravy na šachtách segmentů</t>
  </si>
  <si>
    <t>2.4</t>
  </si>
  <si>
    <t>Oprava zdvihadel a pohonů segmentů</t>
  </si>
  <si>
    <t>tyč 45 x 270</t>
  </si>
  <si>
    <t>F.1.</t>
  </si>
  <si>
    <t>Soupis prací a dodávek</t>
  </si>
  <si>
    <t>F.2.</t>
  </si>
  <si>
    <t>Oceněný soupis prací a dodávek</t>
  </si>
  <si>
    <t>Specifikace a výkaz materiálu (PS01)</t>
  </si>
  <si>
    <t>Specifikace a výkaz materiálu (PS02)</t>
  </si>
  <si>
    <t>F.1.1.</t>
  </si>
  <si>
    <t>Rekapitulace</t>
  </si>
  <si>
    <t>F.1.2.</t>
  </si>
  <si>
    <t>F.1.3.</t>
  </si>
  <si>
    <t>F.1.4.</t>
  </si>
  <si>
    <t>F.2.1.</t>
  </si>
  <si>
    <t>F.2.2.</t>
  </si>
  <si>
    <t>F.2.3.</t>
  </si>
  <si>
    <t>F.2.4.</t>
  </si>
  <si>
    <t>D.3.</t>
  </si>
  <si>
    <t>Specifikace  materiálu a ploch</t>
  </si>
  <si>
    <t>datum</t>
  </si>
  <si>
    <t>Tabulky výkresů</t>
  </si>
  <si>
    <t>Kusů</t>
  </si>
  <si>
    <t>Polotovar</t>
  </si>
  <si>
    <t>Poznámka</t>
  </si>
  <si>
    <t>Hmot. 1ks</t>
  </si>
  <si>
    <t>Součást, díl</t>
  </si>
  <si>
    <t>660x11940</t>
  </si>
  <si>
    <t>328x11940</t>
  </si>
  <si>
    <t>tyč f36 mm</t>
  </si>
  <si>
    <t xml:space="preserve">Závlačka 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</si>
  <si>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28 mm</t>
    </r>
  </si>
  <si>
    <t>Kotevní zálivka, cement.</t>
  </si>
  <si>
    <t>žebírková</t>
  </si>
  <si>
    <t>2-19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</si>
  <si>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</si>
  <si>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</si>
  <si>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</si>
  <si>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</si>
  <si>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</si>
  <si>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</si>
  <si>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</si>
  <si>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</si>
  <si>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</si>
  <si>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</si>
  <si>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</si>
  <si>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</si>
  <si>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</si>
  <si>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</si>
  <si>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</si>
  <si>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</si>
  <si>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</si>
  <si>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</si>
  <si>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</si>
  <si>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</si>
  <si>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</si>
  <si>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</si>
  <si>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</si>
  <si>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</si>
  <si>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</si>
  <si>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</si>
  <si>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</si>
  <si>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</si>
  <si>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</si>
  <si>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</si>
  <si>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</si>
  <si>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</si>
  <si>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</si>
  <si>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</si>
  <si>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</si>
  <si>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</si>
  <si>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</si>
  <si>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</si>
  <si>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</si>
  <si>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</si>
  <si>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</si>
  <si>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</si>
  <si>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3-1</t>
  </si>
  <si>
    <t>3-2</t>
  </si>
  <si>
    <t>3-3</t>
  </si>
  <si>
    <t>3-4</t>
  </si>
  <si>
    <t>4-1</t>
  </si>
  <si>
    <t>4-2</t>
  </si>
  <si>
    <t>4-3</t>
  </si>
  <si>
    <t>4-4</t>
  </si>
  <si>
    <t>4-5</t>
  </si>
  <si>
    <t>4-6</t>
  </si>
  <si>
    <t>4-7</t>
  </si>
  <si>
    <t>4-8</t>
  </si>
  <si>
    <t>4-9</t>
  </si>
  <si>
    <t>4-10</t>
  </si>
  <si>
    <t>4-11</t>
  </si>
  <si>
    <t>4-12</t>
  </si>
  <si>
    <t>4-13</t>
  </si>
  <si>
    <t>4-14</t>
  </si>
  <si>
    <t>4-15</t>
  </si>
  <si>
    <t>4-16</t>
  </si>
  <si>
    <t>4-17</t>
  </si>
  <si>
    <t>4-18</t>
  </si>
  <si>
    <t>5-1</t>
  </si>
  <si>
    <t>5-2</t>
  </si>
  <si>
    <t>5-3</t>
  </si>
  <si>
    <t>5-4</t>
  </si>
  <si>
    <t>6-1</t>
  </si>
  <si>
    <t>6-2</t>
  </si>
  <si>
    <t>6-3</t>
  </si>
  <si>
    <t>6-4</t>
  </si>
  <si>
    <t>6-5</t>
  </si>
  <si>
    <t>6-6</t>
  </si>
  <si>
    <t>6-7</t>
  </si>
  <si>
    <t>6-8</t>
  </si>
  <si>
    <t>6-9</t>
  </si>
  <si>
    <t>6-10</t>
  </si>
  <si>
    <t>6-11</t>
  </si>
  <si>
    <t>6-12</t>
  </si>
  <si>
    <t>6-13</t>
  </si>
  <si>
    <t>6-14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</si>
  <si>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</si>
  <si>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</si>
  <si>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</si>
  <si>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</si>
  <si>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</si>
  <si>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</si>
  <si>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</si>
  <si>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</si>
  <si>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</si>
  <si>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6-24</t>
  </si>
  <si>
    <t>6-25</t>
  </si>
  <si>
    <t>6-26</t>
  </si>
  <si>
    <t>6-27</t>
  </si>
  <si>
    <t>6-28</t>
  </si>
  <si>
    <t>6-29</t>
  </si>
  <si>
    <t>6-30</t>
  </si>
  <si>
    <t>6-31</t>
  </si>
  <si>
    <t>6-32</t>
  </si>
  <si>
    <t>6-33</t>
  </si>
  <si>
    <t>6-34</t>
  </si>
  <si>
    <t>6-35</t>
  </si>
  <si>
    <t>6-36</t>
  </si>
  <si>
    <t>6-37</t>
  </si>
  <si>
    <t>6-38</t>
  </si>
  <si>
    <t>6-39</t>
  </si>
  <si>
    <t>6-40</t>
  </si>
  <si>
    <t>6-41</t>
  </si>
  <si>
    <t>6-42</t>
  </si>
  <si>
    <t>6-43</t>
  </si>
  <si>
    <t>6-44</t>
  </si>
  <si>
    <t>6-45</t>
  </si>
  <si>
    <t>6-46</t>
  </si>
  <si>
    <t>6-47</t>
  </si>
  <si>
    <t>6-48</t>
  </si>
  <si>
    <t>6-49</t>
  </si>
  <si>
    <t>6-50</t>
  </si>
  <si>
    <t>6-51</t>
  </si>
  <si>
    <t>6-52</t>
  </si>
  <si>
    <t>6-53</t>
  </si>
  <si>
    <t>6-54</t>
  </si>
  <si>
    <t>7-1</t>
  </si>
  <si>
    <t>7-2</t>
  </si>
  <si>
    <t>7-3</t>
  </si>
  <si>
    <t>7-4</t>
  </si>
  <si>
    <t>7-5</t>
  </si>
  <si>
    <t>7-6</t>
  </si>
  <si>
    <t>7-7</t>
  </si>
  <si>
    <t>7-8</t>
  </si>
  <si>
    <t>7-9</t>
  </si>
  <si>
    <t>7-10</t>
  </si>
  <si>
    <t>7-11</t>
  </si>
  <si>
    <t>7-12</t>
  </si>
  <si>
    <t>7-13</t>
  </si>
  <si>
    <t>7-14</t>
  </si>
  <si>
    <t>7-15</t>
  </si>
  <si>
    <t>7-16</t>
  </si>
  <si>
    <t>7-17</t>
  </si>
  <si>
    <t>7-18</t>
  </si>
  <si>
    <t>7-19</t>
  </si>
  <si>
    <t>závěsné oko</t>
  </si>
  <si>
    <t>Opravy v šachtě segmentu a na platě</t>
  </si>
  <si>
    <t>Poklopy sloup</t>
  </si>
  <si>
    <t>Příruba plochá DN 150</t>
  </si>
  <si>
    <t xml:space="preserve">Výztuhy </t>
  </si>
  <si>
    <t>Matice M16</t>
  </si>
  <si>
    <t>Podložka D17</t>
  </si>
  <si>
    <t>7-20</t>
  </si>
  <si>
    <t>7-21</t>
  </si>
  <si>
    <t>7-22</t>
  </si>
  <si>
    <t>7-23</t>
  </si>
  <si>
    <t>7-24</t>
  </si>
  <si>
    <t>Šroub M16x60</t>
  </si>
  <si>
    <t>4-19</t>
  </si>
  <si>
    <t>Klín ložskového tělesa</t>
  </si>
  <si>
    <t>25/36x46x165</t>
  </si>
  <si>
    <t>výměna</t>
  </si>
  <si>
    <t>ocel 11523</t>
  </si>
  <si>
    <t>Měsíc</t>
  </si>
  <si>
    <t>Akce/Objekty/Dílčí práce</t>
  </si>
  <si>
    <t>č.</t>
  </si>
  <si>
    <t>Popis prací</t>
  </si>
  <si>
    <t>Zahájení opravy, předání staveniště</t>
  </si>
  <si>
    <t>Zpracování realizační, resp. výrobní dokumentace, projednání a odsouhlasení</t>
  </si>
  <si>
    <t>Zahrazení a sčerpání VPK</t>
  </si>
  <si>
    <t xml:space="preserve">Vyhrazení PK </t>
  </si>
  <si>
    <t>PS01 - Oprava lávek provizorního hrazení</t>
  </si>
  <si>
    <t>PS02 - Oprava segmentů obtoků</t>
  </si>
  <si>
    <t>Výroba lávek PH</t>
  </si>
  <si>
    <t>Přesun lávek na PH</t>
  </si>
  <si>
    <t>PKO lávek</t>
  </si>
  <si>
    <t>Demontáž segmentů a pohonů z šachet na PK, přesun do dílen</t>
  </si>
  <si>
    <t>Výroba segmentů v dílnách zhotovitele včetně PKO</t>
  </si>
  <si>
    <t>Oprava pohonů PK v dílnách, obnova PKO</t>
  </si>
  <si>
    <t>Oprava konstrukcí šachet v dílnách zhotovitele</t>
  </si>
  <si>
    <t>Oprava konstrukcí v šachtách na stavbě</t>
  </si>
  <si>
    <t>Přesun nových, upravených a opravených zařízení na VD</t>
  </si>
  <si>
    <t>Montáž segmentů a jejich pohonů do šachet</t>
  </si>
  <si>
    <t>Komplexní "suchá" zkouška segmentů</t>
  </si>
  <si>
    <t>Komplexní "mokrá" zkouška, uvedení do provozu</t>
  </si>
  <si>
    <t>Zpracování DSPS a ukončení opravy seg,emtů obtoků PK VD Srnojedy</t>
  </si>
  <si>
    <t>D.3. Předpokládaný harmonogram realizace modernizace vzpěrných vrat na PK VD Srnojedy</t>
  </si>
  <si>
    <t>1.2</t>
  </si>
  <si>
    <t>1.3</t>
  </si>
  <si>
    <t>1.15</t>
  </si>
  <si>
    <t>1.14</t>
  </si>
  <si>
    <t>1.13</t>
  </si>
  <si>
    <t>1.12</t>
  </si>
  <si>
    <t>1.11</t>
  </si>
  <si>
    <t>1.10</t>
  </si>
  <si>
    <t>1.9</t>
  </si>
  <si>
    <t>1.8</t>
  </si>
  <si>
    <t>1.7</t>
  </si>
  <si>
    <t>1.6</t>
  </si>
  <si>
    <t>1.5</t>
  </si>
  <si>
    <t>1.4</t>
  </si>
  <si>
    <t>1.22</t>
  </si>
  <si>
    <t>1.21</t>
  </si>
  <si>
    <t>1.20</t>
  </si>
  <si>
    <t>1.19</t>
  </si>
  <si>
    <t>1.18</t>
  </si>
  <si>
    <t>1.17</t>
  </si>
  <si>
    <t>1.16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</si>
  <si>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</si>
  <si>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</si>
  <si>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</si>
  <si>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</si>
  <si>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</si>
  <si>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</si>
  <si>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</si>
  <si>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</si>
  <si>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</si>
  <si>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</si>
  <si>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</si>
  <si>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</si>
  <si>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</si>
  <si>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3.1</t>
  </si>
  <si>
    <t>3.2</t>
  </si>
  <si>
    <t>3.3</t>
  </si>
  <si>
    <t>3.10</t>
  </si>
  <si>
    <t>3.9</t>
  </si>
  <si>
    <t>3.8</t>
  </si>
  <si>
    <t>3.7</t>
  </si>
  <si>
    <t>3.6</t>
  </si>
  <si>
    <t>3.5</t>
  </si>
  <si>
    <t>3.4</t>
  </si>
  <si>
    <t>specifikace pro 1 šachtu</t>
  </si>
  <si>
    <t xml:space="preserve">Závěsy segmentů - řetězy </t>
  </si>
  <si>
    <t>1.0917Zn</t>
  </si>
  <si>
    <r>
      <t xml:space="preserve">ocel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10 mm</t>
    </r>
  </si>
  <si>
    <t>M30</t>
  </si>
  <si>
    <t>W 5/8"x40</t>
  </si>
  <si>
    <t>pás 85x25</t>
  </si>
  <si>
    <t>pás 120x12</t>
  </si>
  <si>
    <t>380x490</t>
  </si>
  <si>
    <t>60x200</t>
  </si>
  <si>
    <t>115x200</t>
  </si>
  <si>
    <t>200x380</t>
  </si>
  <si>
    <t>150x300</t>
  </si>
  <si>
    <t>60x110</t>
  </si>
  <si>
    <t>30x180</t>
  </si>
  <si>
    <t>TR 60.3x8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</si>
  <si>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 60</t>
    </r>
  </si>
  <si>
    <t>TR 76x3.2</t>
  </si>
  <si>
    <t>TR 108 x 8</t>
  </si>
  <si>
    <t>60x150</t>
  </si>
  <si>
    <t>70x150</t>
  </si>
  <si>
    <t>240x240</t>
  </si>
  <si>
    <t>250x250</t>
  </si>
  <si>
    <t>200x250</t>
  </si>
  <si>
    <t>200x210</t>
  </si>
  <si>
    <t>910x1210</t>
  </si>
  <si>
    <t>150x220</t>
  </si>
  <si>
    <t>120x230</t>
  </si>
  <si>
    <t>120x150</t>
  </si>
  <si>
    <t>lišta 50x15</t>
  </si>
  <si>
    <t>lišta 65x10</t>
  </si>
  <si>
    <t>upravit.stáv.</t>
  </si>
  <si>
    <t>Šroub lícovaný M20x110</t>
  </si>
  <si>
    <t>Výztuha - horní přední P/L</t>
  </si>
  <si>
    <t>Výztuha - dolní zadní P/L</t>
  </si>
  <si>
    <t>Výztuha - dolní přední P/L</t>
  </si>
  <si>
    <t>D.1.1.6.</t>
  </si>
  <si>
    <t>D.1.2.5.</t>
  </si>
  <si>
    <t>80x83</t>
  </si>
  <si>
    <t>160x180</t>
  </si>
  <si>
    <t>80x80</t>
  </si>
  <si>
    <t>152x11940</t>
  </si>
  <si>
    <t>660x970</t>
  </si>
  <si>
    <t>660x2000</t>
  </si>
  <si>
    <t>151x220</t>
  </si>
  <si>
    <t>130x210</t>
  </si>
  <si>
    <t>354x636</t>
  </si>
  <si>
    <t>660x1250</t>
  </si>
  <si>
    <t>130x180</t>
  </si>
  <si>
    <t>328x12220</t>
  </si>
  <si>
    <t>660x12220</t>
  </si>
  <si>
    <t>1830x2560</t>
  </si>
  <si>
    <t>570x2481</t>
  </si>
  <si>
    <t>200x1796</t>
  </si>
  <si>
    <t>100x1770</t>
  </si>
  <si>
    <t>200x1779</t>
  </si>
  <si>
    <t>120x1752</t>
  </si>
  <si>
    <t>200x1747</t>
  </si>
  <si>
    <t>120x1722</t>
  </si>
  <si>
    <t>200x1700</t>
  </si>
  <si>
    <t>120x1679</t>
  </si>
  <si>
    <t>200x1638</t>
  </si>
  <si>
    <t>120x1622</t>
  </si>
  <si>
    <t>90x1616</t>
  </si>
  <si>
    <t>169x627</t>
  </si>
  <si>
    <t>163x525</t>
  </si>
  <si>
    <t>165x569</t>
  </si>
  <si>
    <t>150x141</t>
  </si>
  <si>
    <t>40x80</t>
  </si>
  <si>
    <t>210x250</t>
  </si>
  <si>
    <t>210x235</t>
  </si>
  <si>
    <t>205x244</t>
  </si>
  <si>
    <t>206x235</t>
  </si>
  <si>
    <t>160x265</t>
  </si>
  <si>
    <t>100x275</t>
  </si>
  <si>
    <t>100x200</t>
  </si>
  <si>
    <t>384x400</t>
  </si>
  <si>
    <t>391x400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</si>
</sst>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\ &quot;Kč&quot;"/>
    <numFmt numFmtId="166" formatCode="#,##0.0000"/>
    <numFmt numFmtId="167" formatCode="0.000"/>
    <numFmt numFmtId="168" formatCode="#,##0.0"/>
    <numFmt numFmtId="169" formatCode="#,##0.000"/>
    <numFmt numFmtId="170" formatCode="[$-405]mmmm\ yy;@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0"/>
      <name val="Symbol"/>
      <family val="1"/>
      <charset val="2"/>
    </font>
    <font>
      <sz val="1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"/>
      <family val="2"/>
      <charset val="238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9" fillId="0" borderId="0"/>
    <xf numFmtId="0" fontId="21" fillId="0" borderId="0" applyAlignment="0">
      <alignment vertical="top" wrapText="1"/>
      <protection locked="0"/>
    </xf>
  </cellStyleXfs>
  <cellXfs count="34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7" fillId="0" borderId="9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right" vertical="center"/>
    </xf>
    <xf numFmtId="166" fontId="9" fillId="0" borderId="14" xfId="0" applyNumberFormat="1" applyFont="1" applyBorder="1" applyAlignment="1">
      <alignment horizontal="right" vertical="center"/>
    </xf>
    <xf numFmtId="167" fontId="9" fillId="0" borderId="14" xfId="0" applyNumberFormat="1" applyFont="1" applyBorder="1" applyAlignment="1">
      <alignment horizontal="right" vertical="center"/>
    </xf>
    <xf numFmtId="49" fontId="9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/>
    </xf>
    <xf numFmtId="3" fontId="0" fillId="0" borderId="0" xfId="0" applyNumberFormat="1" applyFont="1" applyAlignment="1">
      <alignment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right" vertical="center"/>
    </xf>
    <xf numFmtId="166" fontId="9" fillId="0" borderId="18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right" vertical="center"/>
    </xf>
    <xf numFmtId="167" fontId="7" fillId="0" borderId="24" xfId="0" applyNumberFormat="1" applyFont="1" applyBorder="1" applyAlignment="1">
      <alignment horizontal="right" vertical="center"/>
    </xf>
    <xf numFmtId="49" fontId="7" fillId="0" borderId="24" xfId="0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right" vertical="center"/>
    </xf>
    <xf numFmtId="4" fontId="7" fillId="0" borderId="26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4" fontId="0" fillId="0" borderId="0" xfId="0" applyNumberFormat="1" applyAlignment="1">
      <alignment horizontal="center" vertical="center"/>
    </xf>
    <xf numFmtId="9" fontId="0" fillId="0" borderId="0" xfId="0" applyNumberFormat="1" applyAlignment="1">
      <alignment vertical="center"/>
    </xf>
    <xf numFmtId="3" fontId="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167" fontId="7" fillId="0" borderId="0" xfId="0" applyNumberFormat="1" applyFont="1" applyBorder="1" applyAlignment="1">
      <alignment horizontal="right" vertical="center"/>
    </xf>
    <xf numFmtId="49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" fontId="13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2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168" fontId="9" fillId="0" borderId="14" xfId="0" applyNumberFormat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4" fontId="7" fillId="0" borderId="19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30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right" vertical="center"/>
    </xf>
    <xf numFmtId="167" fontId="9" fillId="0" borderId="14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3" fontId="7" fillId="0" borderId="34" xfId="0" applyNumberFormat="1" applyFont="1" applyBorder="1" applyAlignment="1">
      <alignment horizontal="center" vertical="center"/>
    </xf>
    <xf numFmtId="3" fontId="7" fillId="0" borderId="34" xfId="0" applyNumberFormat="1" applyFont="1" applyBorder="1" applyAlignment="1">
      <alignment horizontal="right" vertical="center"/>
    </xf>
    <xf numFmtId="167" fontId="7" fillId="0" borderId="34" xfId="0" applyNumberFormat="1" applyFont="1" applyBorder="1" applyAlignment="1">
      <alignment horizontal="right" vertical="center"/>
    </xf>
    <xf numFmtId="49" fontId="7" fillId="0" borderId="34" xfId="0" applyNumberFormat="1" applyFont="1" applyBorder="1" applyAlignment="1">
      <alignment horizontal="center" vertical="center"/>
    </xf>
    <xf numFmtId="2" fontId="7" fillId="0" borderId="34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horizontal="right" vertical="center"/>
    </xf>
    <xf numFmtId="2" fontId="7" fillId="0" borderId="35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right" vertical="center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3" fontId="7" fillId="0" borderId="14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right" vertical="center"/>
    </xf>
    <xf numFmtId="167" fontId="7" fillId="0" borderId="14" xfId="0" applyNumberFormat="1" applyFont="1" applyBorder="1" applyAlignment="1">
      <alignment horizontal="right" vertical="center"/>
    </xf>
    <xf numFmtId="49" fontId="7" fillId="0" borderId="14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right" vertical="center"/>
    </xf>
    <xf numFmtId="0" fontId="7" fillId="0" borderId="40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3" fontId="7" fillId="0" borderId="41" xfId="0" applyNumberFormat="1" applyFont="1" applyBorder="1" applyAlignment="1">
      <alignment horizontal="center" vertical="center"/>
    </xf>
    <xf numFmtId="3" fontId="7" fillId="0" borderId="41" xfId="0" applyNumberFormat="1" applyFont="1" applyBorder="1" applyAlignment="1">
      <alignment horizontal="right" vertical="center"/>
    </xf>
    <xf numFmtId="167" fontId="7" fillId="0" borderId="41" xfId="0" applyNumberFormat="1" applyFont="1" applyBorder="1" applyAlignment="1">
      <alignment horizontal="right" vertical="center"/>
    </xf>
    <xf numFmtId="49" fontId="7" fillId="0" borderId="41" xfId="0" applyNumberFormat="1" applyFont="1" applyBorder="1" applyAlignment="1">
      <alignment horizontal="center" vertical="center"/>
    </xf>
    <xf numFmtId="2" fontId="7" fillId="0" borderId="41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right" vertical="center"/>
    </xf>
    <xf numFmtId="2" fontId="7" fillId="0" borderId="42" xfId="0" applyNumberFormat="1" applyFont="1" applyBorder="1" applyAlignment="1">
      <alignment horizontal="center" vertical="center"/>
    </xf>
    <xf numFmtId="4" fontId="7" fillId="0" borderId="43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center"/>
    </xf>
    <xf numFmtId="0" fontId="19" fillId="0" borderId="0" xfId="1"/>
    <xf numFmtId="166" fontId="9" fillId="0" borderId="14" xfId="0" applyNumberFormat="1" applyFont="1" applyBorder="1" applyAlignment="1">
      <alignment horizontal="left" vertical="center"/>
    </xf>
    <xf numFmtId="169" fontId="9" fillId="0" borderId="15" xfId="0" applyNumberFormat="1" applyFont="1" applyBorder="1" applyAlignment="1">
      <alignment horizontal="right" vertical="center"/>
    </xf>
    <xf numFmtId="0" fontId="9" fillId="0" borderId="44" xfId="0" applyFont="1" applyBorder="1" applyAlignment="1">
      <alignment horizontal="center" vertical="center"/>
    </xf>
    <xf numFmtId="0" fontId="9" fillId="0" borderId="41" xfId="0" applyFont="1" applyBorder="1" applyAlignment="1">
      <alignment horizontal="left" vertical="center"/>
    </xf>
    <xf numFmtId="0" fontId="9" fillId="0" borderId="41" xfId="0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right" vertical="center"/>
    </xf>
    <xf numFmtId="166" fontId="9" fillId="0" borderId="41" xfId="0" applyNumberFormat="1" applyFont="1" applyBorder="1" applyAlignment="1">
      <alignment horizontal="right" vertical="center"/>
    </xf>
    <xf numFmtId="167" fontId="9" fillId="0" borderId="41" xfId="0" applyNumberFormat="1" applyFont="1" applyBorder="1" applyAlignment="1">
      <alignment horizontal="right" vertical="center"/>
    </xf>
    <xf numFmtId="0" fontId="9" fillId="0" borderId="41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vertical="center"/>
    </xf>
    <xf numFmtId="2" fontId="9" fillId="0" borderId="41" xfId="0" applyNumberFormat="1" applyFont="1" applyBorder="1" applyAlignment="1">
      <alignment horizontal="center" vertical="center"/>
    </xf>
    <xf numFmtId="4" fontId="9" fillId="0" borderId="42" xfId="0" applyNumberFormat="1" applyFont="1" applyBorder="1" applyAlignment="1">
      <alignment horizontal="right" vertical="center"/>
    </xf>
    <xf numFmtId="4" fontId="9" fillId="0" borderId="43" xfId="0" applyNumberFormat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170" fontId="9" fillId="0" borderId="0" xfId="0" applyNumberFormat="1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9" fontId="2" fillId="0" borderId="0" xfId="0" applyNumberFormat="1" applyFont="1" applyAlignment="1">
      <alignment vertical="center"/>
    </xf>
    <xf numFmtId="170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1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1" fontId="24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164" fontId="0" fillId="0" borderId="54" xfId="0" applyNumberForma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1" fontId="23" fillId="0" borderId="0" xfId="0" applyNumberFormat="1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9" fillId="0" borderId="54" xfId="0" applyFont="1" applyBorder="1" applyAlignment="1">
      <alignment horizontal="left" vertical="center"/>
    </xf>
    <xf numFmtId="166" fontId="9" fillId="0" borderId="54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3" fillId="0" borderId="54" xfId="0" applyFont="1" applyBorder="1" applyAlignment="1">
      <alignment horizontal="center" vertical="center" wrapText="1"/>
    </xf>
    <xf numFmtId="1" fontId="23" fillId="0" borderId="54" xfId="0" applyNumberFormat="1" applyFont="1" applyBorder="1" applyAlignment="1">
      <alignment horizontal="center" vertical="center" wrapText="1"/>
    </xf>
    <xf numFmtId="2" fontId="23" fillId="0" borderId="54" xfId="0" applyNumberFormat="1" applyFont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168" fontId="23" fillId="0" borderId="0" xfId="0" applyNumberFormat="1" applyFont="1" applyBorder="1" applyAlignment="1">
      <alignment horizontal="center" vertical="center" wrapText="1"/>
    </xf>
    <xf numFmtId="164" fontId="25" fillId="0" borderId="54" xfId="0" applyNumberFormat="1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9" fillId="0" borderId="54" xfId="0" applyFont="1" applyBorder="1" applyAlignment="1">
      <alignment horizontal="left" vertical="center" wrapText="1"/>
    </xf>
    <xf numFmtId="0" fontId="28" fillId="0" borderId="54" xfId="0" applyFont="1" applyBorder="1" applyAlignment="1">
      <alignment horizontal="left" vertical="center"/>
    </xf>
    <xf numFmtId="3" fontId="28" fillId="0" borderId="54" xfId="0" applyNumberFormat="1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1" fontId="9" fillId="0" borderId="54" xfId="0" applyNumberFormat="1" applyFont="1" applyBorder="1" applyAlignment="1">
      <alignment horizontal="center" vertical="center" wrapText="1"/>
    </xf>
    <xf numFmtId="2" fontId="9" fillId="0" borderId="54" xfId="0" applyNumberFormat="1" applyFont="1" applyBorder="1" applyAlignment="1">
      <alignment horizontal="center" vertical="center" wrapText="1"/>
    </xf>
    <xf numFmtId="1" fontId="28" fillId="0" borderId="54" xfId="0" applyNumberFormat="1" applyFont="1" applyBorder="1" applyAlignment="1">
      <alignment horizontal="center" vertical="center"/>
    </xf>
    <xf numFmtId="164" fontId="28" fillId="0" borderId="54" xfId="0" applyNumberFormat="1" applyFont="1" applyBorder="1" applyAlignment="1">
      <alignment horizontal="center" vertical="center"/>
    </xf>
    <xf numFmtId="164" fontId="29" fillId="0" borderId="54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1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3" fillId="0" borderId="49" xfId="0" applyFont="1" applyBorder="1" applyAlignment="1">
      <alignment horizontal="center"/>
    </xf>
    <xf numFmtId="0" fontId="0" fillId="0" borderId="3" xfId="0" applyBorder="1" applyAlignment="1">
      <alignment wrapText="1" shrinkToFit="1"/>
    </xf>
    <xf numFmtId="0" fontId="23" fillId="0" borderId="48" xfId="0" applyFont="1" applyBorder="1"/>
    <xf numFmtId="0" fontId="23" fillId="0" borderId="4" xfId="0" applyFont="1" applyBorder="1"/>
    <xf numFmtId="0" fontId="0" fillId="0" borderId="4" xfId="0" applyBorder="1"/>
    <xf numFmtId="0" fontId="0" fillId="0" borderId="56" xfId="0" applyBorder="1"/>
    <xf numFmtId="0" fontId="0" fillId="0" borderId="45" xfId="0" applyBorder="1" applyAlignment="1">
      <alignment wrapText="1"/>
    </xf>
    <xf numFmtId="0" fontId="23" fillId="0" borderId="44" xfId="0" applyFont="1" applyBorder="1" applyAlignment="1">
      <alignment horizontal="center"/>
    </xf>
    <xf numFmtId="0" fontId="23" fillId="0" borderId="42" xfId="0" applyFont="1" applyBorder="1" applyAlignment="1">
      <alignment wrapText="1" shrinkToFit="1"/>
    </xf>
    <xf numFmtId="0" fontId="0" fillId="0" borderId="44" xfId="0" applyBorder="1"/>
    <xf numFmtId="0" fontId="0" fillId="0" borderId="40" xfId="0" applyBorder="1"/>
    <xf numFmtId="0" fontId="0" fillId="0" borderId="41" xfId="0" applyBorder="1"/>
    <xf numFmtId="0" fontId="0" fillId="0" borderId="43" xfId="0" applyBorder="1"/>
    <xf numFmtId="0" fontId="23" fillId="0" borderId="47" xfId="0" applyFont="1" applyBorder="1" applyAlignment="1">
      <alignment wrapText="1"/>
    </xf>
    <xf numFmtId="0" fontId="23" fillId="0" borderId="1" xfId="0" applyFont="1" applyBorder="1" applyAlignment="1">
      <alignment horizontal="center"/>
    </xf>
    <xf numFmtId="0" fontId="24" fillId="0" borderId="6" xfId="0" applyFont="1" applyBorder="1" applyAlignment="1">
      <alignment wrapText="1" shrinkToFit="1"/>
    </xf>
    <xf numFmtId="0" fontId="0" fillId="0" borderId="1" xfId="0" applyBorder="1"/>
    <xf numFmtId="0" fontId="0" fillId="0" borderId="57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23" fillId="0" borderId="45" xfId="0" applyFont="1" applyBorder="1" applyAlignment="1">
      <alignment wrapText="1"/>
    </xf>
    <xf numFmtId="0" fontId="23" fillId="0" borderId="58" xfId="0" applyFont="1" applyBorder="1" applyAlignment="1">
      <alignment horizontal="center"/>
    </xf>
    <xf numFmtId="0" fontId="23" fillId="0" borderId="59" xfId="0" applyFont="1" applyBorder="1" applyAlignment="1">
      <alignment wrapText="1" shrinkToFit="1"/>
    </xf>
    <xf numFmtId="0" fontId="0" fillId="0" borderId="58" xfId="0" applyBorder="1"/>
    <xf numFmtId="0" fontId="0" fillId="0" borderId="60" xfId="0" applyBorder="1"/>
    <xf numFmtId="0" fontId="0" fillId="2" borderId="61" xfId="0" applyFill="1" applyBorder="1"/>
    <xf numFmtId="0" fontId="0" fillId="0" borderId="61" xfId="0" applyBorder="1"/>
    <xf numFmtId="0" fontId="0" fillId="0" borderId="61" xfId="0" applyFill="1" applyBorder="1"/>
    <xf numFmtId="0" fontId="0" fillId="0" borderId="59" xfId="0" applyBorder="1"/>
    <xf numFmtId="0" fontId="0" fillId="0" borderId="62" xfId="0" applyBorder="1"/>
    <xf numFmtId="0" fontId="23" fillId="0" borderId="46" xfId="0" applyFont="1" applyBorder="1" applyAlignment="1">
      <alignment wrapText="1"/>
    </xf>
    <xf numFmtId="0" fontId="0" fillId="0" borderId="63" xfId="0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 shrinkToFit="1"/>
    </xf>
    <xf numFmtId="0" fontId="0" fillId="0" borderId="63" xfId="0" applyFill="1" applyBorder="1"/>
    <xf numFmtId="0" fontId="0" fillId="0" borderId="55" xfId="0" applyFill="1" applyBorder="1"/>
    <xf numFmtId="0" fontId="0" fillId="2" borderId="14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64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7" fillId="3" borderId="16" xfId="0" applyFont="1" applyFill="1" applyBorder="1" applyAlignment="1">
      <alignment horizontal="left" vertical="center" wrapText="1" shrinkToFit="1"/>
    </xf>
    <xf numFmtId="0" fontId="0" fillId="3" borderId="63" xfId="0" applyFill="1" applyBorder="1"/>
    <xf numFmtId="0" fontId="0" fillId="3" borderId="65" xfId="0" applyFill="1" applyBorder="1"/>
    <xf numFmtId="0" fontId="0" fillId="3" borderId="66" xfId="0" applyFill="1" applyBorder="1"/>
    <xf numFmtId="0" fontId="0" fillId="3" borderId="67" xfId="0" applyFill="1" applyBorder="1"/>
    <xf numFmtId="0" fontId="0" fillId="3" borderId="68" xfId="0" applyFill="1" applyBorder="1"/>
    <xf numFmtId="0" fontId="0" fillId="3" borderId="69" xfId="0" applyFill="1" applyBorder="1" applyAlignment="1">
      <alignment vertical="center" wrapText="1"/>
    </xf>
    <xf numFmtId="0" fontId="23" fillId="0" borderId="52" xfId="0" applyFont="1" applyBorder="1" applyAlignment="1">
      <alignment horizontal="center"/>
    </xf>
    <xf numFmtId="0" fontId="9" fillId="0" borderId="68" xfId="0" applyFont="1" applyBorder="1" applyAlignment="1">
      <alignment horizontal="left" vertical="center" wrapText="1" shrinkToFit="1"/>
    </xf>
    <xf numFmtId="0" fontId="0" fillId="0" borderId="70" xfId="0" applyFill="1" applyBorder="1"/>
    <xf numFmtId="0" fontId="0" fillId="0" borderId="65" xfId="0" applyFill="1" applyBorder="1"/>
    <xf numFmtId="0" fontId="0" fillId="0" borderId="66" xfId="0" applyFill="1" applyBorder="1"/>
    <xf numFmtId="0" fontId="0" fillId="2" borderId="66" xfId="0" applyFill="1" applyBorder="1"/>
    <xf numFmtId="0" fontId="0" fillId="0" borderId="67" xfId="0" applyFill="1" applyBorder="1"/>
    <xf numFmtId="0" fontId="0" fillId="0" borderId="68" xfId="0" applyFill="1" applyBorder="1"/>
    <xf numFmtId="0" fontId="9" fillId="0" borderId="69" xfId="0" applyFont="1" applyBorder="1" applyAlignment="1">
      <alignment vertical="center" wrapText="1"/>
    </xf>
    <xf numFmtId="0" fontId="0" fillId="0" borderId="70" xfId="0" applyBorder="1" applyAlignment="1">
      <alignment horizontal="center" vertical="center"/>
    </xf>
    <xf numFmtId="0" fontId="7" fillId="3" borderId="68" xfId="0" applyFont="1" applyFill="1" applyBorder="1" applyAlignment="1">
      <alignment horizontal="left" vertical="center" wrapText="1" shrinkToFit="1"/>
    </xf>
    <xf numFmtId="0" fontId="0" fillId="3" borderId="70" xfId="0" applyFill="1" applyBorder="1"/>
    <xf numFmtId="0" fontId="9" fillId="3" borderId="69" xfId="0" applyFont="1" applyFill="1" applyBorder="1" applyAlignment="1">
      <alignment vertical="center" wrapText="1"/>
    </xf>
    <xf numFmtId="0" fontId="0" fillId="0" borderId="50" xfId="0" applyFill="1" applyBorder="1"/>
    <xf numFmtId="0" fontId="9" fillId="0" borderId="51" xfId="0" applyFont="1" applyBorder="1" applyAlignment="1">
      <alignment horizontal="left" vertical="center" wrapText="1" shrinkToFit="1"/>
    </xf>
    <xf numFmtId="0" fontId="0" fillId="0" borderId="52" xfId="0" applyFill="1" applyBorder="1"/>
    <xf numFmtId="0" fontId="0" fillId="0" borderId="60" xfId="0" applyFill="1" applyBorder="1"/>
    <xf numFmtId="0" fontId="0" fillId="0" borderId="53" xfId="0" applyFill="1" applyBorder="1"/>
    <xf numFmtId="0" fontId="0" fillId="2" borderId="50" xfId="0" applyFill="1" applyBorder="1"/>
    <xf numFmtId="0" fontId="0" fillId="0" borderId="51" xfId="0" applyFill="1" applyBorder="1"/>
    <xf numFmtId="0" fontId="9" fillId="0" borderId="71" xfId="0" applyFont="1" applyBorder="1" applyAlignment="1">
      <alignment vertical="center" wrapText="1"/>
    </xf>
    <xf numFmtId="0" fontId="0" fillId="0" borderId="52" xfId="0" applyBorder="1"/>
    <xf numFmtId="0" fontId="0" fillId="0" borderId="53" xfId="0" applyBorder="1"/>
    <xf numFmtId="0" fontId="0" fillId="0" borderId="44" xfId="0" applyBorder="1" applyAlignment="1">
      <alignment horizontal="center" vertical="center"/>
    </xf>
    <xf numFmtId="0" fontId="9" fillId="0" borderId="43" xfId="0" applyFont="1" applyBorder="1" applyAlignment="1">
      <alignment horizontal="left" vertical="center" wrapText="1" shrinkToFit="1"/>
    </xf>
    <xf numFmtId="0" fontId="0" fillId="0" borderId="41" xfId="0" applyFill="1" applyBorder="1"/>
    <xf numFmtId="0" fontId="0" fillId="0" borderId="42" xfId="0" applyFill="1" applyBorder="1"/>
    <xf numFmtId="0" fontId="0" fillId="2" borderId="42" xfId="0" applyFill="1" applyBorder="1"/>
    <xf numFmtId="0" fontId="0" fillId="0" borderId="43" xfId="0" applyFill="1" applyBorder="1"/>
    <xf numFmtId="0" fontId="23" fillId="0" borderId="7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65" xfId="0" applyFill="1" applyBorder="1"/>
    <xf numFmtId="0" fontId="9" fillId="0" borderId="62" xfId="0" applyFont="1" applyBorder="1" applyAlignment="1">
      <alignment horizontal="left" vertical="center" wrapText="1" shrinkToFit="1"/>
    </xf>
    <xf numFmtId="0" fontId="0" fillId="0" borderId="58" xfId="0" applyFill="1" applyBorder="1"/>
    <xf numFmtId="0" fontId="0" fillId="0" borderId="59" xfId="0" applyFill="1" applyBorder="1"/>
    <xf numFmtId="0" fontId="0" fillId="2" borderId="59" xfId="0" applyFill="1" applyBorder="1"/>
    <xf numFmtId="0" fontId="0" fillId="0" borderId="62" xfId="0" applyFill="1" applyBorder="1"/>
    <xf numFmtId="0" fontId="0" fillId="2" borderId="53" xfId="0" applyFill="1" applyBorder="1"/>
    <xf numFmtId="49" fontId="23" fillId="0" borderId="54" xfId="0" applyNumberFormat="1" applyFont="1" applyBorder="1" applyAlignment="1">
      <alignment horizontal="center" vertical="center" wrapText="1"/>
    </xf>
    <xf numFmtId="49" fontId="28" fillId="0" borderId="54" xfId="0" applyNumberFormat="1" applyFont="1" applyBorder="1" applyAlignment="1">
      <alignment horizontal="center" vertical="center"/>
    </xf>
    <xf numFmtId="0" fontId="9" fillId="0" borderId="66" xfId="0" applyFont="1" applyBorder="1" applyAlignment="1">
      <alignment horizontal="left" vertical="center"/>
    </xf>
    <xf numFmtId="0" fontId="9" fillId="0" borderId="66" xfId="0" applyFont="1" applyBorder="1" applyAlignment="1">
      <alignment horizontal="center" vertical="center"/>
    </xf>
    <xf numFmtId="3" fontId="9" fillId="0" borderId="66" xfId="0" applyNumberFormat="1" applyFont="1" applyBorder="1" applyAlignment="1">
      <alignment horizontal="center" vertical="center"/>
    </xf>
    <xf numFmtId="166" fontId="9" fillId="0" borderId="66" xfId="0" applyNumberFormat="1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2" fontId="9" fillId="0" borderId="66" xfId="0" applyNumberFormat="1" applyFont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1" fontId="28" fillId="0" borderId="66" xfId="0" applyNumberFormat="1" applyFont="1" applyBorder="1" applyAlignment="1">
      <alignment horizontal="center" vertical="center"/>
    </xf>
    <xf numFmtId="164" fontId="28" fillId="0" borderId="66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" fontId="28" fillId="0" borderId="0" xfId="0" applyNumberFormat="1" applyFont="1" applyBorder="1" applyAlignment="1">
      <alignment horizontal="center" vertical="center"/>
    </xf>
    <xf numFmtId="164" fontId="28" fillId="0" borderId="0" xfId="0" applyNumberFormat="1" applyFont="1" applyBorder="1" applyAlignment="1">
      <alignment horizontal="center" vertical="center"/>
    </xf>
    <xf numFmtId="0" fontId="7" fillId="0" borderId="66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25" fillId="0" borderId="0" xfId="0" applyFont="1" applyBorder="1" applyAlignment="1">
      <alignment vertical="center"/>
    </xf>
    <xf numFmtId="49" fontId="9" fillId="0" borderId="66" xfId="0" applyNumberFormat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9"/>
  <sheetViews>
    <sheetView topLeftCell="A2" workbookViewId="0">
      <selection activeCell="L20" sqref="L20"/>
    </sheetView>
  </sheetViews>
  <sheetFormatPr defaultRowHeight="15" x14ac:dyDescent="0.25"/>
  <cols>
    <col min="1" max="1" width="12" style="1" customWidth="1"/>
    <col min="2" max="2" width="12.7109375" style="1" bestFit="1" customWidth="1"/>
    <col min="3" max="12" width="9.140625" style="1"/>
    <col min="13" max="13" width="10.85546875" style="1" bestFit="1" customWidth="1"/>
    <col min="14" max="257" width="9.140625" style="1"/>
    <col min="258" max="258" width="12.7109375" style="1" bestFit="1" customWidth="1"/>
    <col min="259" max="513" width="9.140625" style="1"/>
    <col min="514" max="514" width="12.7109375" style="1" bestFit="1" customWidth="1"/>
    <col min="515" max="769" width="9.140625" style="1"/>
    <col min="770" max="770" width="12.7109375" style="1" bestFit="1" customWidth="1"/>
    <col min="771" max="1025" width="9.140625" style="1"/>
    <col min="1026" max="1026" width="12.7109375" style="1" bestFit="1" customWidth="1"/>
    <col min="1027" max="1281" width="9.140625" style="1"/>
    <col min="1282" max="1282" width="12.7109375" style="1" bestFit="1" customWidth="1"/>
    <col min="1283" max="1537" width="9.140625" style="1"/>
    <col min="1538" max="1538" width="12.7109375" style="1" bestFit="1" customWidth="1"/>
    <col min="1539" max="1793" width="9.140625" style="1"/>
    <col min="1794" max="1794" width="12.7109375" style="1" bestFit="1" customWidth="1"/>
    <col min="1795" max="2049" width="9.140625" style="1"/>
    <col min="2050" max="2050" width="12.7109375" style="1" bestFit="1" customWidth="1"/>
    <col min="2051" max="2305" width="9.140625" style="1"/>
    <col min="2306" max="2306" width="12.7109375" style="1" bestFit="1" customWidth="1"/>
    <col min="2307" max="2561" width="9.140625" style="1"/>
    <col min="2562" max="2562" width="12.7109375" style="1" bestFit="1" customWidth="1"/>
    <col min="2563" max="2817" width="9.140625" style="1"/>
    <col min="2818" max="2818" width="12.7109375" style="1" bestFit="1" customWidth="1"/>
    <col min="2819" max="3073" width="9.140625" style="1"/>
    <col min="3074" max="3074" width="12.7109375" style="1" bestFit="1" customWidth="1"/>
    <col min="3075" max="3329" width="9.140625" style="1"/>
    <col min="3330" max="3330" width="12.7109375" style="1" bestFit="1" customWidth="1"/>
    <col min="3331" max="3585" width="9.140625" style="1"/>
    <col min="3586" max="3586" width="12.7109375" style="1" bestFit="1" customWidth="1"/>
    <col min="3587" max="3841" width="9.140625" style="1"/>
    <col min="3842" max="3842" width="12.7109375" style="1" bestFit="1" customWidth="1"/>
    <col min="3843" max="4097" width="9.140625" style="1"/>
    <col min="4098" max="4098" width="12.7109375" style="1" bestFit="1" customWidth="1"/>
    <col min="4099" max="4353" width="9.140625" style="1"/>
    <col min="4354" max="4354" width="12.7109375" style="1" bestFit="1" customWidth="1"/>
    <col min="4355" max="4609" width="9.140625" style="1"/>
    <col min="4610" max="4610" width="12.7109375" style="1" bestFit="1" customWidth="1"/>
    <col min="4611" max="4865" width="9.140625" style="1"/>
    <col min="4866" max="4866" width="12.7109375" style="1" bestFit="1" customWidth="1"/>
    <col min="4867" max="5121" width="9.140625" style="1"/>
    <col min="5122" max="5122" width="12.7109375" style="1" bestFit="1" customWidth="1"/>
    <col min="5123" max="5377" width="9.140625" style="1"/>
    <col min="5378" max="5378" width="12.7109375" style="1" bestFit="1" customWidth="1"/>
    <col min="5379" max="5633" width="9.140625" style="1"/>
    <col min="5634" max="5634" width="12.7109375" style="1" bestFit="1" customWidth="1"/>
    <col min="5635" max="5889" width="9.140625" style="1"/>
    <col min="5890" max="5890" width="12.7109375" style="1" bestFit="1" customWidth="1"/>
    <col min="5891" max="6145" width="9.140625" style="1"/>
    <col min="6146" max="6146" width="12.7109375" style="1" bestFit="1" customWidth="1"/>
    <col min="6147" max="6401" width="9.140625" style="1"/>
    <col min="6402" max="6402" width="12.7109375" style="1" bestFit="1" customWidth="1"/>
    <col min="6403" max="6657" width="9.140625" style="1"/>
    <col min="6658" max="6658" width="12.7109375" style="1" bestFit="1" customWidth="1"/>
    <col min="6659" max="6913" width="9.140625" style="1"/>
    <col min="6914" max="6914" width="12.7109375" style="1" bestFit="1" customWidth="1"/>
    <col min="6915" max="7169" width="9.140625" style="1"/>
    <col min="7170" max="7170" width="12.7109375" style="1" bestFit="1" customWidth="1"/>
    <col min="7171" max="7425" width="9.140625" style="1"/>
    <col min="7426" max="7426" width="12.7109375" style="1" bestFit="1" customWidth="1"/>
    <col min="7427" max="7681" width="9.140625" style="1"/>
    <col min="7682" max="7682" width="12.7109375" style="1" bestFit="1" customWidth="1"/>
    <col min="7683" max="7937" width="9.140625" style="1"/>
    <col min="7938" max="7938" width="12.7109375" style="1" bestFit="1" customWidth="1"/>
    <col min="7939" max="8193" width="9.140625" style="1"/>
    <col min="8194" max="8194" width="12.7109375" style="1" bestFit="1" customWidth="1"/>
    <col min="8195" max="8449" width="9.140625" style="1"/>
    <col min="8450" max="8450" width="12.7109375" style="1" bestFit="1" customWidth="1"/>
    <col min="8451" max="8705" width="9.140625" style="1"/>
    <col min="8706" max="8706" width="12.7109375" style="1" bestFit="1" customWidth="1"/>
    <col min="8707" max="8961" width="9.140625" style="1"/>
    <col min="8962" max="8962" width="12.7109375" style="1" bestFit="1" customWidth="1"/>
    <col min="8963" max="9217" width="9.140625" style="1"/>
    <col min="9218" max="9218" width="12.7109375" style="1" bestFit="1" customWidth="1"/>
    <col min="9219" max="9473" width="9.140625" style="1"/>
    <col min="9474" max="9474" width="12.7109375" style="1" bestFit="1" customWidth="1"/>
    <col min="9475" max="9729" width="9.140625" style="1"/>
    <col min="9730" max="9730" width="12.7109375" style="1" bestFit="1" customWidth="1"/>
    <col min="9731" max="9985" width="9.140625" style="1"/>
    <col min="9986" max="9986" width="12.7109375" style="1" bestFit="1" customWidth="1"/>
    <col min="9987" max="10241" width="9.140625" style="1"/>
    <col min="10242" max="10242" width="12.7109375" style="1" bestFit="1" customWidth="1"/>
    <col min="10243" max="10497" width="9.140625" style="1"/>
    <col min="10498" max="10498" width="12.7109375" style="1" bestFit="1" customWidth="1"/>
    <col min="10499" max="10753" width="9.140625" style="1"/>
    <col min="10754" max="10754" width="12.7109375" style="1" bestFit="1" customWidth="1"/>
    <col min="10755" max="11009" width="9.140625" style="1"/>
    <col min="11010" max="11010" width="12.7109375" style="1" bestFit="1" customWidth="1"/>
    <col min="11011" max="11265" width="9.140625" style="1"/>
    <col min="11266" max="11266" width="12.7109375" style="1" bestFit="1" customWidth="1"/>
    <col min="11267" max="11521" width="9.140625" style="1"/>
    <col min="11522" max="11522" width="12.7109375" style="1" bestFit="1" customWidth="1"/>
    <col min="11523" max="11777" width="9.140625" style="1"/>
    <col min="11778" max="11778" width="12.7109375" style="1" bestFit="1" customWidth="1"/>
    <col min="11779" max="12033" width="9.140625" style="1"/>
    <col min="12034" max="12034" width="12.7109375" style="1" bestFit="1" customWidth="1"/>
    <col min="12035" max="12289" width="9.140625" style="1"/>
    <col min="12290" max="12290" width="12.7109375" style="1" bestFit="1" customWidth="1"/>
    <col min="12291" max="12545" width="9.140625" style="1"/>
    <col min="12546" max="12546" width="12.7109375" style="1" bestFit="1" customWidth="1"/>
    <col min="12547" max="12801" width="9.140625" style="1"/>
    <col min="12802" max="12802" width="12.7109375" style="1" bestFit="1" customWidth="1"/>
    <col min="12803" max="13057" width="9.140625" style="1"/>
    <col min="13058" max="13058" width="12.7109375" style="1" bestFit="1" customWidth="1"/>
    <col min="13059" max="13313" width="9.140625" style="1"/>
    <col min="13314" max="13314" width="12.7109375" style="1" bestFit="1" customWidth="1"/>
    <col min="13315" max="13569" width="9.140625" style="1"/>
    <col min="13570" max="13570" width="12.7109375" style="1" bestFit="1" customWidth="1"/>
    <col min="13571" max="13825" width="9.140625" style="1"/>
    <col min="13826" max="13826" width="12.7109375" style="1" bestFit="1" customWidth="1"/>
    <col min="13827" max="14081" width="9.140625" style="1"/>
    <col min="14082" max="14082" width="12.7109375" style="1" bestFit="1" customWidth="1"/>
    <col min="14083" max="14337" width="9.140625" style="1"/>
    <col min="14338" max="14338" width="12.7109375" style="1" bestFit="1" customWidth="1"/>
    <col min="14339" max="14593" width="9.140625" style="1"/>
    <col min="14594" max="14594" width="12.7109375" style="1" bestFit="1" customWidth="1"/>
    <col min="14595" max="14849" width="9.140625" style="1"/>
    <col min="14850" max="14850" width="12.7109375" style="1" bestFit="1" customWidth="1"/>
    <col min="14851" max="15105" width="9.140625" style="1"/>
    <col min="15106" max="15106" width="12.7109375" style="1" bestFit="1" customWidth="1"/>
    <col min="15107" max="15361" width="9.140625" style="1"/>
    <col min="15362" max="15362" width="12.7109375" style="1" bestFit="1" customWidth="1"/>
    <col min="15363" max="15617" width="9.140625" style="1"/>
    <col min="15618" max="15618" width="12.7109375" style="1" bestFit="1" customWidth="1"/>
    <col min="15619" max="15873" width="9.140625" style="1"/>
    <col min="15874" max="15874" width="12.7109375" style="1" bestFit="1" customWidth="1"/>
    <col min="15875" max="16129" width="9.140625" style="1"/>
    <col min="16130" max="16130" width="12.7109375" style="1" bestFit="1" customWidth="1"/>
    <col min="16131" max="16384" width="9.140625" style="1"/>
  </cols>
  <sheetData>
    <row r="2" spans="1:18" ht="23.25" x14ac:dyDescent="0.25">
      <c r="A2" s="80" t="s">
        <v>353</v>
      </c>
      <c r="B2" s="80" t="s">
        <v>354</v>
      </c>
    </row>
    <row r="3" spans="1:18" ht="23.25" x14ac:dyDescent="0.25">
      <c r="A3" s="80" t="s">
        <v>355</v>
      </c>
      <c r="B3" s="80" t="s">
        <v>356</v>
      </c>
    </row>
    <row r="4" spans="1:18" ht="23.25" x14ac:dyDescent="0.25">
      <c r="A4" s="80"/>
      <c r="B4" s="80"/>
      <c r="R4" s="80"/>
    </row>
    <row r="5" spans="1:18" s="84" customFormat="1" ht="26.25" x14ac:dyDescent="0.4">
      <c r="A5" s="81" t="s">
        <v>36</v>
      </c>
      <c r="B5" s="82" t="s">
        <v>43</v>
      </c>
      <c r="C5" s="83"/>
      <c r="M5" s="164">
        <v>45139</v>
      </c>
    </row>
    <row r="6" spans="1:18" ht="15.75" x14ac:dyDescent="0.25">
      <c r="A6" s="84" t="s">
        <v>37</v>
      </c>
      <c r="B6" s="85">
        <v>139220009</v>
      </c>
    </row>
    <row r="8" spans="1:18" ht="18.75" x14ac:dyDescent="0.25">
      <c r="R8" s="86"/>
    </row>
    <row r="9" spans="1:18" ht="18.75" x14ac:dyDescent="0.25">
      <c r="A9" s="1" t="s">
        <v>0</v>
      </c>
      <c r="R9" s="87"/>
    </row>
    <row r="10" spans="1:18" s="87" customFormat="1" ht="18.75" x14ac:dyDescent="0.25">
      <c r="A10" s="88" t="s">
        <v>0</v>
      </c>
      <c r="B10" s="86" t="s">
        <v>41</v>
      </c>
      <c r="C10" s="86" t="s">
        <v>44</v>
      </c>
      <c r="D10" s="86"/>
      <c r="E10" s="86"/>
      <c r="F10" s="86"/>
      <c r="G10" s="86"/>
      <c r="H10" s="86"/>
      <c r="I10" s="86"/>
      <c r="J10" s="86"/>
      <c r="K10" s="86"/>
    </row>
    <row r="11" spans="1:18" s="87" customFormat="1" ht="18.75" x14ac:dyDescent="0.25">
      <c r="A11" s="88" t="s">
        <v>0</v>
      </c>
      <c r="B11" s="86" t="s">
        <v>42</v>
      </c>
      <c r="C11" s="86" t="s">
        <v>45</v>
      </c>
      <c r="D11" s="86"/>
      <c r="E11" s="86"/>
      <c r="F11" s="86"/>
      <c r="G11" s="86"/>
      <c r="H11" s="86"/>
      <c r="I11" s="86"/>
      <c r="J11" s="86"/>
      <c r="K11" s="86"/>
    </row>
    <row r="12" spans="1:18" s="87" customFormat="1" ht="18.75" x14ac:dyDescent="0.25">
      <c r="A12" s="88"/>
      <c r="B12" s="86" t="s">
        <v>40</v>
      </c>
      <c r="C12" s="86" t="s">
        <v>347</v>
      </c>
      <c r="D12" s="86"/>
      <c r="E12" s="86"/>
      <c r="F12" s="86"/>
      <c r="G12" s="86"/>
      <c r="H12" s="86"/>
      <c r="I12" s="86"/>
      <c r="J12" s="86"/>
      <c r="K12" s="86"/>
    </row>
    <row r="13" spans="1:18" s="87" customFormat="1" ht="18.75" x14ac:dyDescent="0.25">
      <c r="A13" s="88"/>
      <c r="B13" s="86" t="s">
        <v>40</v>
      </c>
      <c r="C13" s="86" t="s">
        <v>348</v>
      </c>
      <c r="D13" s="86"/>
      <c r="E13" s="86"/>
      <c r="F13" s="86"/>
      <c r="G13" s="86"/>
      <c r="H13" s="86"/>
      <c r="I13" s="86"/>
      <c r="J13" s="86"/>
      <c r="K13" s="86"/>
    </row>
    <row r="14" spans="1:18" s="87" customFormat="1" ht="18.75" x14ac:dyDescent="0.25">
      <c r="A14" s="88"/>
      <c r="B14" s="86" t="s">
        <v>40</v>
      </c>
      <c r="C14" s="86" t="s">
        <v>351</v>
      </c>
      <c r="D14" s="86"/>
      <c r="E14" s="86"/>
      <c r="F14" s="86"/>
      <c r="G14" s="86"/>
      <c r="H14" s="86"/>
      <c r="I14" s="86"/>
      <c r="J14" s="86"/>
      <c r="K14" s="86"/>
    </row>
    <row r="15" spans="1:18" s="87" customFormat="1" ht="18.75" x14ac:dyDescent="0.25">
      <c r="A15" s="88"/>
      <c r="B15" s="86" t="s">
        <v>40</v>
      </c>
      <c r="C15" s="86" t="s">
        <v>349</v>
      </c>
      <c r="D15" s="86"/>
      <c r="E15" s="86"/>
      <c r="F15" s="86"/>
      <c r="G15" s="86"/>
      <c r="H15" s="86"/>
      <c r="I15" s="86"/>
      <c r="J15" s="86"/>
      <c r="K15" s="86"/>
    </row>
    <row r="16" spans="1:18" s="87" customFormat="1" ht="18.75" x14ac:dyDescent="0.25">
      <c r="A16" s="88" t="s">
        <v>0</v>
      </c>
      <c r="B16" s="86" t="s">
        <v>334</v>
      </c>
      <c r="C16" s="86" t="s">
        <v>335</v>
      </c>
      <c r="D16" s="86"/>
      <c r="E16" s="86"/>
      <c r="F16" s="86"/>
      <c r="G16" s="86"/>
      <c r="H16" s="86"/>
      <c r="I16" s="86"/>
      <c r="J16" s="86"/>
      <c r="K16" s="86"/>
    </row>
    <row r="17" spans="1:19" s="87" customFormat="1" ht="18.75" x14ac:dyDescent="0.25">
      <c r="A17" s="88"/>
      <c r="B17" s="86"/>
      <c r="C17" s="86"/>
      <c r="D17" s="86"/>
      <c r="E17" s="86"/>
      <c r="F17" s="86"/>
      <c r="G17" s="86"/>
      <c r="H17" s="86"/>
      <c r="I17" s="86"/>
      <c r="J17" s="86"/>
      <c r="K17" s="86"/>
    </row>
    <row r="18" spans="1:19" s="87" customFormat="1" ht="18.75" x14ac:dyDescent="0.25">
      <c r="A18" s="88"/>
      <c r="B18" s="86" t="s">
        <v>38</v>
      </c>
      <c r="C18" s="86" t="s">
        <v>39</v>
      </c>
      <c r="D18" s="86" t="s">
        <v>40</v>
      </c>
      <c r="E18" s="86"/>
      <c r="F18" s="86"/>
      <c r="G18" s="86"/>
      <c r="H18" s="86"/>
      <c r="I18" s="86"/>
      <c r="J18" s="86"/>
      <c r="K18" s="86"/>
    </row>
    <row r="19" spans="1:19" s="87" customFormat="1" ht="18.75" x14ac:dyDescent="0.25">
      <c r="A19" s="88"/>
      <c r="B19" s="86" t="s">
        <v>648</v>
      </c>
      <c r="C19" s="86" t="s">
        <v>357</v>
      </c>
      <c r="D19" s="86"/>
      <c r="E19" s="86"/>
      <c r="F19" s="86"/>
      <c r="G19" s="86"/>
      <c r="H19" s="86"/>
      <c r="I19" s="86"/>
      <c r="J19" s="86"/>
      <c r="K19" s="86"/>
    </row>
    <row r="20" spans="1:19" ht="18.75" x14ac:dyDescent="0.25">
      <c r="B20" s="86" t="s">
        <v>649</v>
      </c>
      <c r="C20" s="86" t="s">
        <v>358</v>
      </c>
      <c r="R20" s="87"/>
    </row>
    <row r="21" spans="1:19" ht="18.75" x14ac:dyDescent="0.25">
      <c r="B21" s="86" t="s">
        <v>0</v>
      </c>
      <c r="R21" s="87"/>
    </row>
    <row r="22" spans="1:19" ht="23.25" x14ac:dyDescent="0.25">
      <c r="B22" s="80" t="s">
        <v>353</v>
      </c>
      <c r="C22" s="80" t="s">
        <v>354</v>
      </c>
    </row>
    <row r="23" spans="1:19" ht="18.75" x14ac:dyDescent="0.25">
      <c r="B23" s="86" t="s">
        <v>359</v>
      </c>
      <c r="C23" s="86" t="s">
        <v>360</v>
      </c>
    </row>
    <row r="24" spans="1:19" ht="18.75" x14ac:dyDescent="0.25">
      <c r="B24" s="86" t="s">
        <v>361</v>
      </c>
      <c r="C24" s="86" t="s">
        <v>41</v>
      </c>
      <c r="D24" s="86" t="s">
        <v>44</v>
      </c>
    </row>
    <row r="25" spans="1:19" ht="18.75" x14ac:dyDescent="0.25">
      <c r="B25" s="86" t="s">
        <v>362</v>
      </c>
      <c r="C25" s="86" t="s">
        <v>42</v>
      </c>
      <c r="D25" s="86" t="s">
        <v>45</v>
      </c>
    </row>
    <row r="26" spans="1:19" ht="18.75" x14ac:dyDescent="0.25">
      <c r="B26" s="86" t="s">
        <v>363</v>
      </c>
      <c r="C26" s="86" t="s">
        <v>334</v>
      </c>
      <c r="D26" s="86" t="s">
        <v>335</v>
      </c>
    </row>
    <row r="27" spans="1:19" ht="23.25" x14ac:dyDescent="0.25">
      <c r="B27" s="80" t="s">
        <v>355</v>
      </c>
      <c r="C27" s="80" t="s">
        <v>356</v>
      </c>
      <c r="S27" s="80" t="s">
        <v>0</v>
      </c>
    </row>
    <row r="28" spans="1:19" ht="23.25" x14ac:dyDescent="0.25">
      <c r="B28" s="86" t="s">
        <v>364</v>
      </c>
      <c r="C28" s="86" t="s">
        <v>360</v>
      </c>
      <c r="S28" s="80"/>
    </row>
    <row r="29" spans="1:19" ht="23.25" x14ac:dyDescent="0.25">
      <c r="B29" s="86" t="s">
        <v>365</v>
      </c>
      <c r="C29" s="86" t="s">
        <v>41</v>
      </c>
      <c r="D29" s="86" t="s">
        <v>44</v>
      </c>
      <c r="S29" s="80"/>
    </row>
    <row r="30" spans="1:19" ht="23.25" x14ac:dyDescent="0.25">
      <c r="B30" s="86" t="s">
        <v>366</v>
      </c>
      <c r="C30" s="86" t="s">
        <v>42</v>
      </c>
      <c r="D30" s="86" t="s">
        <v>45</v>
      </c>
      <c r="S30" s="80"/>
    </row>
    <row r="31" spans="1:19" ht="23.25" x14ac:dyDescent="0.25">
      <c r="B31" s="86" t="s">
        <v>367</v>
      </c>
      <c r="C31" s="86" t="s">
        <v>334</v>
      </c>
      <c r="D31" s="86" t="s">
        <v>335</v>
      </c>
      <c r="S31" s="80"/>
    </row>
    <row r="32" spans="1:19" ht="23.25" x14ac:dyDescent="0.25">
      <c r="B32" s="86" t="s">
        <v>368</v>
      </c>
      <c r="C32" s="86" t="s">
        <v>369</v>
      </c>
      <c r="D32" s="86"/>
      <c r="E32" s="86"/>
      <c r="S32" s="80"/>
    </row>
    <row r="33" spans="2:18" ht="18.75" x14ac:dyDescent="0.25">
      <c r="R33" s="87"/>
    </row>
    <row r="34" spans="2:18" ht="18.75" x14ac:dyDescent="0.25">
      <c r="B34" s="169" t="s">
        <v>370</v>
      </c>
      <c r="C34" s="168">
        <v>45139</v>
      </c>
      <c r="R34" s="87"/>
    </row>
    <row r="35" spans="2:18" ht="18.75" x14ac:dyDescent="0.25">
      <c r="R35" s="86"/>
    </row>
    <row r="36" spans="2:18" ht="18.75" x14ac:dyDescent="0.25">
      <c r="R36" s="87"/>
    </row>
    <row r="37" spans="2:18" ht="18.75" x14ac:dyDescent="0.25">
      <c r="R37" s="87"/>
    </row>
    <row r="38" spans="2:18" ht="18.75" x14ac:dyDescent="0.25">
      <c r="R38" s="87"/>
    </row>
    <row r="39" spans="2:18" ht="18.75" x14ac:dyDescent="0.25">
      <c r="R39" s="8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3"/>
  <sheetViews>
    <sheetView tabSelected="1" workbookViewId="0">
      <selection activeCell="R32" sqref="R32"/>
    </sheetView>
  </sheetViews>
  <sheetFormatPr defaultRowHeight="15" x14ac:dyDescent="0.25"/>
  <cols>
    <col min="1" max="1" width="6.28515625" style="299" customWidth="1"/>
    <col min="2" max="2" width="65.7109375" style="218" customWidth="1"/>
    <col min="3" max="44" width="2.85546875" customWidth="1"/>
    <col min="45" max="45" width="12.85546875" style="219" customWidth="1"/>
    <col min="46" max="46" width="3.28515625" customWidth="1"/>
    <col min="251" max="251" width="5.28515625" customWidth="1"/>
    <col min="252" max="252" width="36.85546875" customWidth="1"/>
    <col min="253" max="300" width="2.85546875" customWidth="1"/>
    <col min="301" max="301" width="21.7109375" customWidth="1"/>
    <col min="302" max="302" width="3.28515625" customWidth="1"/>
    <col min="507" max="507" width="5.28515625" customWidth="1"/>
    <col min="508" max="508" width="36.85546875" customWidth="1"/>
    <col min="509" max="556" width="2.85546875" customWidth="1"/>
    <col min="557" max="557" width="21.7109375" customWidth="1"/>
    <col min="558" max="558" width="3.28515625" customWidth="1"/>
    <col min="763" max="763" width="5.28515625" customWidth="1"/>
    <col min="764" max="764" width="36.85546875" customWidth="1"/>
    <col min="765" max="812" width="2.85546875" customWidth="1"/>
    <col min="813" max="813" width="21.7109375" customWidth="1"/>
    <col min="814" max="814" width="3.28515625" customWidth="1"/>
    <col min="1019" max="1019" width="5.28515625" customWidth="1"/>
    <col min="1020" max="1020" width="36.85546875" customWidth="1"/>
    <col min="1021" max="1068" width="2.85546875" customWidth="1"/>
    <col min="1069" max="1069" width="21.7109375" customWidth="1"/>
    <col min="1070" max="1070" width="3.28515625" customWidth="1"/>
    <col min="1275" max="1275" width="5.28515625" customWidth="1"/>
    <col min="1276" max="1276" width="36.85546875" customWidth="1"/>
    <col min="1277" max="1324" width="2.85546875" customWidth="1"/>
    <col min="1325" max="1325" width="21.7109375" customWidth="1"/>
    <col min="1326" max="1326" width="3.28515625" customWidth="1"/>
    <col min="1531" max="1531" width="5.28515625" customWidth="1"/>
    <col min="1532" max="1532" width="36.85546875" customWidth="1"/>
    <col min="1533" max="1580" width="2.85546875" customWidth="1"/>
    <col min="1581" max="1581" width="21.7109375" customWidth="1"/>
    <col min="1582" max="1582" width="3.28515625" customWidth="1"/>
    <col min="1787" max="1787" width="5.28515625" customWidth="1"/>
    <col min="1788" max="1788" width="36.85546875" customWidth="1"/>
    <col min="1789" max="1836" width="2.85546875" customWidth="1"/>
    <col min="1837" max="1837" width="21.7109375" customWidth="1"/>
    <col min="1838" max="1838" width="3.28515625" customWidth="1"/>
    <col min="2043" max="2043" width="5.28515625" customWidth="1"/>
    <col min="2044" max="2044" width="36.85546875" customWidth="1"/>
    <col min="2045" max="2092" width="2.85546875" customWidth="1"/>
    <col min="2093" max="2093" width="21.7109375" customWidth="1"/>
    <col min="2094" max="2094" width="3.28515625" customWidth="1"/>
    <col min="2299" max="2299" width="5.28515625" customWidth="1"/>
    <col min="2300" max="2300" width="36.85546875" customWidth="1"/>
    <col min="2301" max="2348" width="2.85546875" customWidth="1"/>
    <col min="2349" max="2349" width="21.7109375" customWidth="1"/>
    <col min="2350" max="2350" width="3.28515625" customWidth="1"/>
    <col min="2555" max="2555" width="5.28515625" customWidth="1"/>
    <col min="2556" max="2556" width="36.85546875" customWidth="1"/>
    <col min="2557" max="2604" width="2.85546875" customWidth="1"/>
    <col min="2605" max="2605" width="21.7109375" customWidth="1"/>
    <col min="2606" max="2606" width="3.28515625" customWidth="1"/>
    <col min="2811" max="2811" width="5.28515625" customWidth="1"/>
    <col min="2812" max="2812" width="36.85546875" customWidth="1"/>
    <col min="2813" max="2860" width="2.85546875" customWidth="1"/>
    <col min="2861" max="2861" width="21.7109375" customWidth="1"/>
    <col min="2862" max="2862" width="3.28515625" customWidth="1"/>
    <col min="3067" max="3067" width="5.28515625" customWidth="1"/>
    <col min="3068" max="3068" width="36.85546875" customWidth="1"/>
    <col min="3069" max="3116" width="2.85546875" customWidth="1"/>
    <col min="3117" max="3117" width="21.7109375" customWidth="1"/>
    <col min="3118" max="3118" width="3.28515625" customWidth="1"/>
    <col min="3323" max="3323" width="5.28515625" customWidth="1"/>
    <col min="3324" max="3324" width="36.85546875" customWidth="1"/>
    <col min="3325" max="3372" width="2.85546875" customWidth="1"/>
    <col min="3373" max="3373" width="21.7109375" customWidth="1"/>
    <col min="3374" max="3374" width="3.28515625" customWidth="1"/>
    <col min="3579" max="3579" width="5.28515625" customWidth="1"/>
    <col min="3580" max="3580" width="36.85546875" customWidth="1"/>
    <col min="3581" max="3628" width="2.85546875" customWidth="1"/>
    <col min="3629" max="3629" width="21.7109375" customWidth="1"/>
    <col min="3630" max="3630" width="3.28515625" customWidth="1"/>
    <col min="3835" max="3835" width="5.28515625" customWidth="1"/>
    <col min="3836" max="3836" width="36.85546875" customWidth="1"/>
    <col min="3837" max="3884" width="2.85546875" customWidth="1"/>
    <col min="3885" max="3885" width="21.7109375" customWidth="1"/>
    <col min="3886" max="3886" width="3.28515625" customWidth="1"/>
    <col min="4091" max="4091" width="5.28515625" customWidth="1"/>
    <col min="4092" max="4092" width="36.85546875" customWidth="1"/>
    <col min="4093" max="4140" width="2.85546875" customWidth="1"/>
    <col min="4141" max="4141" width="21.7109375" customWidth="1"/>
    <col min="4142" max="4142" width="3.28515625" customWidth="1"/>
    <col min="4347" max="4347" width="5.28515625" customWidth="1"/>
    <col min="4348" max="4348" width="36.85546875" customWidth="1"/>
    <col min="4349" max="4396" width="2.85546875" customWidth="1"/>
    <col min="4397" max="4397" width="21.7109375" customWidth="1"/>
    <col min="4398" max="4398" width="3.28515625" customWidth="1"/>
    <col min="4603" max="4603" width="5.28515625" customWidth="1"/>
    <col min="4604" max="4604" width="36.85546875" customWidth="1"/>
    <col min="4605" max="4652" width="2.85546875" customWidth="1"/>
    <col min="4653" max="4653" width="21.7109375" customWidth="1"/>
    <col min="4654" max="4654" width="3.28515625" customWidth="1"/>
    <col min="4859" max="4859" width="5.28515625" customWidth="1"/>
    <col min="4860" max="4860" width="36.85546875" customWidth="1"/>
    <col min="4861" max="4908" width="2.85546875" customWidth="1"/>
    <col min="4909" max="4909" width="21.7109375" customWidth="1"/>
    <col min="4910" max="4910" width="3.28515625" customWidth="1"/>
    <col min="5115" max="5115" width="5.28515625" customWidth="1"/>
    <col min="5116" max="5116" width="36.85546875" customWidth="1"/>
    <col min="5117" max="5164" width="2.85546875" customWidth="1"/>
    <col min="5165" max="5165" width="21.7109375" customWidth="1"/>
    <col min="5166" max="5166" width="3.28515625" customWidth="1"/>
    <col min="5371" max="5371" width="5.28515625" customWidth="1"/>
    <col min="5372" max="5372" width="36.85546875" customWidth="1"/>
    <col min="5373" max="5420" width="2.85546875" customWidth="1"/>
    <col min="5421" max="5421" width="21.7109375" customWidth="1"/>
    <col min="5422" max="5422" width="3.28515625" customWidth="1"/>
    <col min="5627" max="5627" width="5.28515625" customWidth="1"/>
    <col min="5628" max="5628" width="36.85546875" customWidth="1"/>
    <col min="5629" max="5676" width="2.85546875" customWidth="1"/>
    <col min="5677" max="5677" width="21.7109375" customWidth="1"/>
    <col min="5678" max="5678" width="3.28515625" customWidth="1"/>
    <col min="5883" max="5883" width="5.28515625" customWidth="1"/>
    <col min="5884" max="5884" width="36.85546875" customWidth="1"/>
    <col min="5885" max="5932" width="2.85546875" customWidth="1"/>
    <col min="5933" max="5933" width="21.7109375" customWidth="1"/>
    <col min="5934" max="5934" width="3.28515625" customWidth="1"/>
    <col min="6139" max="6139" width="5.28515625" customWidth="1"/>
    <col min="6140" max="6140" width="36.85546875" customWidth="1"/>
    <col min="6141" max="6188" width="2.85546875" customWidth="1"/>
    <col min="6189" max="6189" width="21.7109375" customWidth="1"/>
    <col min="6190" max="6190" width="3.28515625" customWidth="1"/>
    <col min="6395" max="6395" width="5.28515625" customWidth="1"/>
    <col min="6396" max="6396" width="36.85546875" customWidth="1"/>
    <col min="6397" max="6444" width="2.85546875" customWidth="1"/>
    <col min="6445" max="6445" width="21.7109375" customWidth="1"/>
    <col min="6446" max="6446" width="3.28515625" customWidth="1"/>
    <col min="6651" max="6651" width="5.28515625" customWidth="1"/>
    <col min="6652" max="6652" width="36.85546875" customWidth="1"/>
    <col min="6653" max="6700" width="2.85546875" customWidth="1"/>
    <col min="6701" max="6701" width="21.7109375" customWidth="1"/>
    <col min="6702" max="6702" width="3.28515625" customWidth="1"/>
    <col min="6907" max="6907" width="5.28515625" customWidth="1"/>
    <col min="6908" max="6908" width="36.85546875" customWidth="1"/>
    <col min="6909" max="6956" width="2.85546875" customWidth="1"/>
    <col min="6957" max="6957" width="21.7109375" customWidth="1"/>
    <col min="6958" max="6958" width="3.28515625" customWidth="1"/>
    <col min="7163" max="7163" width="5.28515625" customWidth="1"/>
    <col min="7164" max="7164" width="36.85546875" customWidth="1"/>
    <col min="7165" max="7212" width="2.85546875" customWidth="1"/>
    <col min="7213" max="7213" width="21.7109375" customWidth="1"/>
    <col min="7214" max="7214" width="3.28515625" customWidth="1"/>
    <col min="7419" max="7419" width="5.28515625" customWidth="1"/>
    <col min="7420" max="7420" width="36.85546875" customWidth="1"/>
    <col min="7421" max="7468" width="2.85546875" customWidth="1"/>
    <col min="7469" max="7469" width="21.7109375" customWidth="1"/>
    <col min="7470" max="7470" width="3.28515625" customWidth="1"/>
    <col min="7675" max="7675" width="5.28515625" customWidth="1"/>
    <col min="7676" max="7676" width="36.85546875" customWidth="1"/>
    <col min="7677" max="7724" width="2.85546875" customWidth="1"/>
    <col min="7725" max="7725" width="21.7109375" customWidth="1"/>
    <col min="7726" max="7726" width="3.28515625" customWidth="1"/>
    <col min="7931" max="7931" width="5.28515625" customWidth="1"/>
    <col min="7932" max="7932" width="36.85546875" customWidth="1"/>
    <col min="7933" max="7980" width="2.85546875" customWidth="1"/>
    <col min="7981" max="7981" width="21.7109375" customWidth="1"/>
    <col min="7982" max="7982" width="3.28515625" customWidth="1"/>
    <col min="8187" max="8187" width="5.28515625" customWidth="1"/>
    <col min="8188" max="8188" width="36.85546875" customWidth="1"/>
    <col min="8189" max="8236" width="2.85546875" customWidth="1"/>
    <col min="8237" max="8237" width="21.7109375" customWidth="1"/>
    <col min="8238" max="8238" width="3.28515625" customWidth="1"/>
    <col min="8443" max="8443" width="5.28515625" customWidth="1"/>
    <col min="8444" max="8444" width="36.85546875" customWidth="1"/>
    <col min="8445" max="8492" width="2.85546875" customWidth="1"/>
    <col min="8493" max="8493" width="21.7109375" customWidth="1"/>
    <col min="8494" max="8494" width="3.28515625" customWidth="1"/>
    <col min="8699" max="8699" width="5.28515625" customWidth="1"/>
    <col min="8700" max="8700" width="36.85546875" customWidth="1"/>
    <col min="8701" max="8748" width="2.85546875" customWidth="1"/>
    <col min="8749" max="8749" width="21.7109375" customWidth="1"/>
    <col min="8750" max="8750" width="3.28515625" customWidth="1"/>
    <col min="8955" max="8955" width="5.28515625" customWidth="1"/>
    <col min="8956" max="8956" width="36.85546875" customWidth="1"/>
    <col min="8957" max="9004" width="2.85546875" customWidth="1"/>
    <col min="9005" max="9005" width="21.7109375" customWidth="1"/>
    <col min="9006" max="9006" width="3.28515625" customWidth="1"/>
    <col min="9211" max="9211" width="5.28515625" customWidth="1"/>
    <col min="9212" max="9212" width="36.85546875" customWidth="1"/>
    <col min="9213" max="9260" width="2.85546875" customWidth="1"/>
    <col min="9261" max="9261" width="21.7109375" customWidth="1"/>
    <col min="9262" max="9262" width="3.28515625" customWidth="1"/>
    <col min="9467" max="9467" width="5.28515625" customWidth="1"/>
    <col min="9468" max="9468" width="36.85546875" customWidth="1"/>
    <col min="9469" max="9516" width="2.85546875" customWidth="1"/>
    <col min="9517" max="9517" width="21.7109375" customWidth="1"/>
    <col min="9518" max="9518" width="3.28515625" customWidth="1"/>
    <col min="9723" max="9723" width="5.28515625" customWidth="1"/>
    <col min="9724" max="9724" width="36.85546875" customWidth="1"/>
    <col min="9725" max="9772" width="2.85546875" customWidth="1"/>
    <col min="9773" max="9773" width="21.7109375" customWidth="1"/>
    <col min="9774" max="9774" width="3.28515625" customWidth="1"/>
    <col min="9979" max="9979" width="5.28515625" customWidth="1"/>
    <col min="9980" max="9980" width="36.85546875" customWidth="1"/>
    <col min="9981" max="10028" width="2.85546875" customWidth="1"/>
    <col min="10029" max="10029" width="21.7109375" customWidth="1"/>
    <col min="10030" max="10030" width="3.28515625" customWidth="1"/>
    <col min="10235" max="10235" width="5.28515625" customWidth="1"/>
    <col min="10236" max="10236" width="36.85546875" customWidth="1"/>
    <col min="10237" max="10284" width="2.85546875" customWidth="1"/>
    <col min="10285" max="10285" width="21.7109375" customWidth="1"/>
    <col min="10286" max="10286" width="3.28515625" customWidth="1"/>
    <col min="10491" max="10491" width="5.28515625" customWidth="1"/>
    <col min="10492" max="10492" width="36.85546875" customWidth="1"/>
    <col min="10493" max="10540" width="2.85546875" customWidth="1"/>
    <col min="10541" max="10541" width="21.7109375" customWidth="1"/>
    <col min="10542" max="10542" width="3.28515625" customWidth="1"/>
    <col min="10747" max="10747" width="5.28515625" customWidth="1"/>
    <col min="10748" max="10748" width="36.85546875" customWidth="1"/>
    <col min="10749" max="10796" width="2.85546875" customWidth="1"/>
    <col min="10797" max="10797" width="21.7109375" customWidth="1"/>
    <col min="10798" max="10798" width="3.28515625" customWidth="1"/>
    <col min="11003" max="11003" width="5.28515625" customWidth="1"/>
    <col min="11004" max="11004" width="36.85546875" customWidth="1"/>
    <col min="11005" max="11052" width="2.85546875" customWidth="1"/>
    <col min="11053" max="11053" width="21.7109375" customWidth="1"/>
    <col min="11054" max="11054" width="3.28515625" customWidth="1"/>
    <col min="11259" max="11259" width="5.28515625" customWidth="1"/>
    <col min="11260" max="11260" width="36.85546875" customWidth="1"/>
    <col min="11261" max="11308" width="2.85546875" customWidth="1"/>
    <col min="11309" max="11309" width="21.7109375" customWidth="1"/>
    <col min="11310" max="11310" width="3.28515625" customWidth="1"/>
    <col min="11515" max="11515" width="5.28515625" customWidth="1"/>
    <col min="11516" max="11516" width="36.85546875" customWidth="1"/>
    <col min="11517" max="11564" width="2.85546875" customWidth="1"/>
    <col min="11565" max="11565" width="21.7109375" customWidth="1"/>
    <col min="11566" max="11566" width="3.28515625" customWidth="1"/>
    <col min="11771" max="11771" width="5.28515625" customWidth="1"/>
    <col min="11772" max="11772" width="36.85546875" customWidth="1"/>
    <col min="11773" max="11820" width="2.85546875" customWidth="1"/>
    <col min="11821" max="11821" width="21.7109375" customWidth="1"/>
    <col min="11822" max="11822" width="3.28515625" customWidth="1"/>
    <col min="12027" max="12027" width="5.28515625" customWidth="1"/>
    <col min="12028" max="12028" width="36.85546875" customWidth="1"/>
    <col min="12029" max="12076" width="2.85546875" customWidth="1"/>
    <col min="12077" max="12077" width="21.7109375" customWidth="1"/>
    <col min="12078" max="12078" width="3.28515625" customWidth="1"/>
    <col min="12283" max="12283" width="5.28515625" customWidth="1"/>
    <col min="12284" max="12284" width="36.85546875" customWidth="1"/>
    <col min="12285" max="12332" width="2.85546875" customWidth="1"/>
    <col min="12333" max="12333" width="21.7109375" customWidth="1"/>
    <col min="12334" max="12334" width="3.28515625" customWidth="1"/>
    <col min="12539" max="12539" width="5.28515625" customWidth="1"/>
    <col min="12540" max="12540" width="36.85546875" customWidth="1"/>
    <col min="12541" max="12588" width="2.85546875" customWidth="1"/>
    <col min="12589" max="12589" width="21.7109375" customWidth="1"/>
    <col min="12590" max="12590" width="3.28515625" customWidth="1"/>
    <col min="12795" max="12795" width="5.28515625" customWidth="1"/>
    <col min="12796" max="12796" width="36.85546875" customWidth="1"/>
    <col min="12797" max="12844" width="2.85546875" customWidth="1"/>
    <col min="12845" max="12845" width="21.7109375" customWidth="1"/>
    <col min="12846" max="12846" width="3.28515625" customWidth="1"/>
    <col min="13051" max="13051" width="5.28515625" customWidth="1"/>
    <col min="13052" max="13052" width="36.85546875" customWidth="1"/>
    <col min="13053" max="13100" width="2.85546875" customWidth="1"/>
    <col min="13101" max="13101" width="21.7109375" customWidth="1"/>
    <col min="13102" max="13102" width="3.28515625" customWidth="1"/>
    <col min="13307" max="13307" width="5.28515625" customWidth="1"/>
    <col min="13308" max="13308" width="36.85546875" customWidth="1"/>
    <col min="13309" max="13356" width="2.85546875" customWidth="1"/>
    <col min="13357" max="13357" width="21.7109375" customWidth="1"/>
    <col min="13358" max="13358" width="3.28515625" customWidth="1"/>
    <col min="13563" max="13563" width="5.28515625" customWidth="1"/>
    <col min="13564" max="13564" width="36.85546875" customWidth="1"/>
    <col min="13565" max="13612" width="2.85546875" customWidth="1"/>
    <col min="13613" max="13613" width="21.7109375" customWidth="1"/>
    <col min="13614" max="13614" width="3.28515625" customWidth="1"/>
    <col min="13819" max="13819" width="5.28515625" customWidth="1"/>
    <col min="13820" max="13820" width="36.85546875" customWidth="1"/>
    <col min="13821" max="13868" width="2.85546875" customWidth="1"/>
    <col min="13869" max="13869" width="21.7109375" customWidth="1"/>
    <col min="13870" max="13870" width="3.28515625" customWidth="1"/>
    <col min="14075" max="14075" width="5.28515625" customWidth="1"/>
    <col min="14076" max="14076" width="36.85546875" customWidth="1"/>
    <col min="14077" max="14124" width="2.85546875" customWidth="1"/>
    <col min="14125" max="14125" width="21.7109375" customWidth="1"/>
    <col min="14126" max="14126" width="3.28515625" customWidth="1"/>
    <col min="14331" max="14331" width="5.28515625" customWidth="1"/>
    <col min="14332" max="14332" width="36.85546875" customWidth="1"/>
    <col min="14333" max="14380" width="2.85546875" customWidth="1"/>
    <col min="14381" max="14381" width="21.7109375" customWidth="1"/>
    <col min="14382" max="14382" width="3.28515625" customWidth="1"/>
    <col min="14587" max="14587" width="5.28515625" customWidth="1"/>
    <col min="14588" max="14588" width="36.85546875" customWidth="1"/>
    <col min="14589" max="14636" width="2.85546875" customWidth="1"/>
    <col min="14637" max="14637" width="21.7109375" customWidth="1"/>
    <col min="14638" max="14638" width="3.28515625" customWidth="1"/>
    <col min="14843" max="14843" width="5.28515625" customWidth="1"/>
    <col min="14844" max="14844" width="36.85546875" customWidth="1"/>
    <col min="14845" max="14892" width="2.85546875" customWidth="1"/>
    <col min="14893" max="14893" width="21.7109375" customWidth="1"/>
    <col min="14894" max="14894" width="3.28515625" customWidth="1"/>
    <col min="15099" max="15099" width="5.28515625" customWidth="1"/>
    <col min="15100" max="15100" width="36.85546875" customWidth="1"/>
    <col min="15101" max="15148" width="2.85546875" customWidth="1"/>
    <col min="15149" max="15149" width="21.7109375" customWidth="1"/>
    <col min="15150" max="15150" width="3.28515625" customWidth="1"/>
    <col min="15355" max="15355" width="5.28515625" customWidth="1"/>
    <col min="15356" max="15356" width="36.85546875" customWidth="1"/>
    <col min="15357" max="15404" width="2.85546875" customWidth="1"/>
    <col min="15405" max="15405" width="21.7109375" customWidth="1"/>
    <col min="15406" max="15406" width="3.28515625" customWidth="1"/>
    <col min="15611" max="15611" width="5.28515625" customWidth="1"/>
    <col min="15612" max="15612" width="36.85546875" customWidth="1"/>
    <col min="15613" max="15660" width="2.85546875" customWidth="1"/>
    <col min="15661" max="15661" width="21.7109375" customWidth="1"/>
    <col min="15662" max="15662" width="3.28515625" customWidth="1"/>
    <col min="15867" max="15867" width="5.28515625" customWidth="1"/>
    <col min="15868" max="15868" width="36.85546875" customWidth="1"/>
    <col min="15869" max="15916" width="2.85546875" customWidth="1"/>
    <col min="15917" max="15917" width="21.7109375" customWidth="1"/>
    <col min="15918" max="15918" width="3.28515625" customWidth="1"/>
    <col min="16123" max="16123" width="5.28515625" customWidth="1"/>
    <col min="16124" max="16124" width="36.85546875" customWidth="1"/>
    <col min="16125" max="16172" width="2.85546875" customWidth="1"/>
    <col min="16173" max="16173" width="21.7109375" customWidth="1"/>
    <col min="16174" max="16174" width="3.28515625" customWidth="1"/>
  </cols>
  <sheetData>
    <row r="1" spans="1:45" ht="18.75" thickBot="1" x14ac:dyDescent="0.3">
      <c r="A1" s="217" t="s">
        <v>567</v>
      </c>
    </row>
    <row r="2" spans="1:45" x14ac:dyDescent="0.25">
      <c r="A2" s="220">
        <v>2025</v>
      </c>
      <c r="B2" s="221" t="s">
        <v>544</v>
      </c>
      <c r="C2" s="222" t="s">
        <v>0</v>
      </c>
      <c r="D2" s="223">
        <v>3</v>
      </c>
      <c r="E2" s="223"/>
      <c r="F2" s="223"/>
      <c r="G2" s="223"/>
      <c r="H2" s="223">
        <v>4</v>
      </c>
      <c r="I2" s="223"/>
      <c r="J2" s="223"/>
      <c r="K2" s="223"/>
      <c r="L2" s="223">
        <v>5</v>
      </c>
      <c r="M2" s="223"/>
      <c r="N2" s="223"/>
      <c r="O2" s="223"/>
      <c r="P2" s="223">
        <v>6</v>
      </c>
      <c r="Q2" s="224"/>
      <c r="R2" s="224"/>
      <c r="S2" s="224"/>
      <c r="T2" s="224">
        <v>7</v>
      </c>
      <c r="U2" s="224"/>
      <c r="V2" s="224"/>
      <c r="W2" s="224"/>
      <c r="X2" s="224">
        <v>8</v>
      </c>
      <c r="Y2" s="224"/>
      <c r="Z2" s="224"/>
      <c r="AA2" s="224"/>
      <c r="AB2" s="224">
        <v>9</v>
      </c>
      <c r="AC2" s="224"/>
      <c r="AD2" s="224"/>
      <c r="AE2" s="224"/>
      <c r="AF2" s="224">
        <v>10</v>
      </c>
      <c r="AG2" s="224"/>
      <c r="AH2" s="224"/>
      <c r="AI2" s="224"/>
      <c r="AJ2" s="224">
        <v>11</v>
      </c>
      <c r="AK2" s="224"/>
      <c r="AL2" s="224"/>
      <c r="AM2" s="224"/>
      <c r="AN2" s="224">
        <v>12</v>
      </c>
      <c r="AO2" s="224"/>
      <c r="AP2" s="224"/>
      <c r="AQ2" s="224"/>
      <c r="AR2" s="225" t="s">
        <v>0</v>
      </c>
      <c r="AS2" s="226" t="s">
        <v>374</v>
      </c>
    </row>
    <row r="3" spans="1:45" ht="15.75" thickBot="1" x14ac:dyDescent="0.3">
      <c r="A3" s="227" t="s">
        <v>0</v>
      </c>
      <c r="B3" s="228" t="s">
        <v>545</v>
      </c>
      <c r="C3" s="229">
        <v>4</v>
      </c>
      <c r="D3" s="230">
        <v>1</v>
      </c>
      <c r="E3" s="231">
        <v>2</v>
      </c>
      <c r="F3" s="231">
        <v>3</v>
      </c>
      <c r="G3" s="231">
        <v>4</v>
      </c>
      <c r="H3" s="230">
        <v>1</v>
      </c>
      <c r="I3" s="231">
        <v>2</v>
      </c>
      <c r="J3" s="231">
        <v>3</v>
      </c>
      <c r="K3" s="231">
        <v>4</v>
      </c>
      <c r="L3" s="230">
        <v>1</v>
      </c>
      <c r="M3" s="231">
        <v>2</v>
      </c>
      <c r="N3" s="231">
        <v>3</v>
      </c>
      <c r="O3" s="231">
        <v>4</v>
      </c>
      <c r="P3" s="230">
        <v>1</v>
      </c>
      <c r="Q3" s="231">
        <v>2</v>
      </c>
      <c r="R3" s="231">
        <v>3</v>
      </c>
      <c r="S3" s="231">
        <v>4</v>
      </c>
      <c r="T3" s="231">
        <v>1</v>
      </c>
      <c r="U3" s="231">
        <v>2</v>
      </c>
      <c r="V3" s="231">
        <v>3</v>
      </c>
      <c r="W3" s="231">
        <v>4</v>
      </c>
      <c r="X3" s="231">
        <v>1</v>
      </c>
      <c r="Y3" s="231">
        <v>2</v>
      </c>
      <c r="Z3" s="231">
        <v>3</v>
      </c>
      <c r="AA3" s="231">
        <v>4</v>
      </c>
      <c r="AB3" s="231">
        <v>1</v>
      </c>
      <c r="AC3" s="231">
        <v>2</v>
      </c>
      <c r="AD3" s="231">
        <v>3</v>
      </c>
      <c r="AE3" s="231">
        <v>4</v>
      </c>
      <c r="AF3" s="231">
        <v>1</v>
      </c>
      <c r="AG3" s="231">
        <v>2</v>
      </c>
      <c r="AH3" s="231">
        <v>3</v>
      </c>
      <c r="AI3" s="231">
        <v>4</v>
      </c>
      <c r="AJ3" s="231">
        <v>1</v>
      </c>
      <c r="AK3" s="231">
        <v>2</v>
      </c>
      <c r="AL3" s="231">
        <v>3</v>
      </c>
      <c r="AM3" s="231">
        <v>4</v>
      </c>
      <c r="AN3" s="231">
        <v>1</v>
      </c>
      <c r="AO3" s="231">
        <v>2</v>
      </c>
      <c r="AP3" s="231">
        <v>3</v>
      </c>
      <c r="AQ3" s="231">
        <v>4</v>
      </c>
      <c r="AR3" s="232">
        <v>1</v>
      </c>
      <c r="AS3" s="233" t="s">
        <v>0</v>
      </c>
    </row>
    <row r="4" spans="1:45" x14ac:dyDescent="0.25">
      <c r="A4" s="234" t="s">
        <v>546</v>
      </c>
      <c r="B4" s="235" t="s">
        <v>547</v>
      </c>
      <c r="C4" s="236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40"/>
      <c r="AS4" s="241"/>
    </row>
    <row r="5" spans="1:45" x14ac:dyDescent="0.25">
      <c r="A5" s="242">
        <v>1</v>
      </c>
      <c r="B5" s="243" t="s">
        <v>548</v>
      </c>
      <c r="C5" s="244"/>
      <c r="D5" s="246"/>
      <c r="E5" s="247"/>
      <c r="F5" s="247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8"/>
      <c r="V5" s="248"/>
      <c r="W5" s="248"/>
      <c r="X5" s="248"/>
      <c r="Y5" s="248"/>
      <c r="Z5" s="248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50"/>
      <c r="AS5" s="251"/>
    </row>
    <row r="6" spans="1:45" ht="25.5" x14ac:dyDescent="0.25">
      <c r="A6" s="252">
        <v>2</v>
      </c>
      <c r="B6" s="253" t="s">
        <v>549</v>
      </c>
      <c r="C6" s="254"/>
      <c r="D6" s="256"/>
      <c r="E6" s="256"/>
      <c r="F6" s="256"/>
      <c r="G6" s="300"/>
      <c r="H6" s="272"/>
      <c r="I6" s="272"/>
      <c r="J6" s="272"/>
      <c r="K6" s="272"/>
      <c r="L6" s="272"/>
      <c r="M6" s="272"/>
      <c r="N6" s="272"/>
      <c r="O6" s="272"/>
      <c r="P6" s="255"/>
      <c r="Q6" s="272"/>
      <c r="R6" s="272"/>
      <c r="S6" s="272"/>
      <c r="T6" s="272"/>
      <c r="U6" s="257"/>
      <c r="V6" s="257"/>
      <c r="W6" s="257"/>
      <c r="X6" s="257"/>
      <c r="Y6" s="257"/>
      <c r="Z6" s="257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58"/>
      <c r="AQ6" s="258"/>
      <c r="AR6" s="259"/>
      <c r="AS6" s="260"/>
    </row>
    <row r="7" spans="1:45" x14ac:dyDescent="0.25">
      <c r="A7" s="261" t="s">
        <v>0</v>
      </c>
      <c r="B7" s="262" t="s">
        <v>552</v>
      </c>
      <c r="C7" s="263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5"/>
      <c r="R7" s="265"/>
      <c r="S7" s="265"/>
      <c r="T7" s="265"/>
      <c r="U7" s="265"/>
      <c r="V7" s="265"/>
      <c r="W7" s="265"/>
      <c r="X7" s="265"/>
      <c r="Y7" s="265"/>
      <c r="Z7" s="265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7"/>
      <c r="AS7" s="268"/>
    </row>
    <row r="8" spans="1:45" x14ac:dyDescent="0.25">
      <c r="A8" s="269">
        <v>3</v>
      </c>
      <c r="B8" s="270" t="s">
        <v>554</v>
      </c>
      <c r="C8" s="271"/>
      <c r="D8" s="272"/>
      <c r="E8" s="272"/>
      <c r="F8" s="272"/>
      <c r="G8" s="272"/>
      <c r="H8" s="300"/>
      <c r="I8" s="300"/>
      <c r="J8" s="300"/>
      <c r="K8" s="300"/>
      <c r="L8" s="300"/>
      <c r="M8" s="272"/>
      <c r="N8" s="272"/>
      <c r="O8" s="272"/>
      <c r="P8" s="272"/>
      <c r="Q8" s="273"/>
      <c r="R8" s="273"/>
      <c r="S8" s="273"/>
      <c r="T8" s="272"/>
      <c r="U8" s="272"/>
      <c r="V8" s="272"/>
      <c r="W8" s="272"/>
      <c r="X8" s="272"/>
      <c r="Y8" s="273"/>
      <c r="Z8" s="273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  <c r="AN8" s="275"/>
      <c r="AO8" s="275"/>
      <c r="AP8" s="275"/>
      <c r="AQ8" s="275"/>
      <c r="AR8" s="276"/>
      <c r="AS8" s="277"/>
    </row>
    <row r="9" spans="1:45" x14ac:dyDescent="0.25">
      <c r="A9" s="242">
        <v>4</v>
      </c>
      <c r="B9" s="270" t="s">
        <v>556</v>
      </c>
      <c r="C9" s="271"/>
      <c r="D9" s="272"/>
      <c r="E9" s="272"/>
      <c r="F9" s="272"/>
      <c r="G9" s="272"/>
      <c r="H9" s="272"/>
      <c r="I9" s="272"/>
      <c r="J9" s="272"/>
      <c r="K9" s="272"/>
      <c r="L9" s="272"/>
      <c r="M9" s="300"/>
      <c r="N9" s="300"/>
      <c r="O9" s="272"/>
      <c r="P9" s="272"/>
      <c r="Q9" s="273"/>
      <c r="R9" s="273"/>
      <c r="S9" s="273"/>
      <c r="T9" s="272"/>
      <c r="U9" s="272"/>
      <c r="V9" s="272"/>
      <c r="W9" s="272"/>
      <c r="X9" s="272"/>
      <c r="Y9" s="273"/>
      <c r="Z9" s="273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5"/>
      <c r="AR9" s="276"/>
      <c r="AS9" s="277"/>
    </row>
    <row r="10" spans="1:45" x14ac:dyDescent="0.25">
      <c r="A10" s="278">
        <v>5</v>
      </c>
      <c r="B10" s="270" t="s">
        <v>555</v>
      </c>
      <c r="C10" s="271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300"/>
      <c r="P10" s="272"/>
      <c r="Q10" s="273"/>
      <c r="R10" s="273"/>
      <c r="S10" s="273"/>
      <c r="T10" s="272"/>
      <c r="U10" s="272"/>
      <c r="V10" s="272"/>
      <c r="W10" s="272"/>
      <c r="X10" s="272"/>
      <c r="Y10" s="273"/>
      <c r="Z10" s="273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275"/>
      <c r="AM10" s="275"/>
      <c r="AN10" s="275"/>
      <c r="AO10" s="275"/>
      <c r="AP10" s="275"/>
      <c r="AQ10" s="275"/>
      <c r="AR10" s="276"/>
      <c r="AS10" s="277"/>
    </row>
    <row r="11" spans="1:45" x14ac:dyDescent="0.25">
      <c r="A11" s="278">
        <v>6</v>
      </c>
      <c r="B11" s="270" t="s">
        <v>550</v>
      </c>
      <c r="C11" s="271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300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5"/>
      <c r="AB11" s="275"/>
      <c r="AC11" s="275"/>
      <c r="AD11" s="275"/>
      <c r="AE11" s="275"/>
      <c r="AF11" s="275"/>
      <c r="AG11" s="275"/>
      <c r="AH11" s="275"/>
      <c r="AI11" s="275"/>
      <c r="AJ11" s="275"/>
      <c r="AK11" s="275"/>
      <c r="AL11" s="275"/>
      <c r="AM11" s="275"/>
      <c r="AN11" s="275"/>
      <c r="AO11" s="275"/>
      <c r="AP11" s="275"/>
      <c r="AQ11" s="275"/>
      <c r="AR11" s="276"/>
      <c r="AS11" s="277"/>
    </row>
    <row r="12" spans="1:45" x14ac:dyDescent="0.25">
      <c r="A12" s="278" t="s">
        <v>0</v>
      </c>
      <c r="B12" s="279" t="s">
        <v>553</v>
      </c>
      <c r="C12" s="280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6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7"/>
      <c r="AS12" s="281"/>
    </row>
    <row r="13" spans="1:45" x14ac:dyDescent="0.25">
      <c r="A13" s="278">
        <v>7</v>
      </c>
      <c r="B13" s="270" t="s">
        <v>557</v>
      </c>
      <c r="C13" s="271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300"/>
      <c r="Q13" s="274"/>
      <c r="R13" s="274"/>
      <c r="S13" s="273"/>
      <c r="T13" s="273"/>
      <c r="U13" s="273"/>
      <c r="V13" s="273"/>
      <c r="W13" s="273"/>
      <c r="X13" s="273"/>
      <c r="Y13" s="273"/>
      <c r="Z13" s="273"/>
      <c r="AA13" s="275"/>
      <c r="AB13" s="275"/>
      <c r="AC13" s="273"/>
      <c r="AD13" s="273"/>
      <c r="AE13" s="273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6"/>
      <c r="AS13" s="277"/>
    </row>
    <row r="14" spans="1:45" x14ac:dyDescent="0.25">
      <c r="A14" s="278">
        <v>8</v>
      </c>
      <c r="B14" s="270" t="s">
        <v>558</v>
      </c>
      <c r="C14" s="271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3"/>
      <c r="R14" s="273"/>
      <c r="S14" s="274"/>
      <c r="T14" s="274"/>
      <c r="U14" s="274"/>
      <c r="V14" s="274"/>
      <c r="W14" s="274"/>
      <c r="X14" s="274"/>
      <c r="Y14" s="274"/>
      <c r="Z14" s="274"/>
      <c r="AA14" s="275"/>
      <c r="AB14" s="275"/>
      <c r="AC14" s="273"/>
      <c r="AD14" s="273"/>
      <c r="AE14" s="273"/>
      <c r="AF14" s="275"/>
      <c r="AG14" s="275"/>
      <c r="AH14" s="275"/>
      <c r="AI14" s="275"/>
      <c r="AJ14" s="275"/>
      <c r="AK14" s="275"/>
      <c r="AL14" s="275"/>
      <c r="AM14" s="275"/>
      <c r="AN14" s="275"/>
      <c r="AO14" s="275"/>
      <c r="AP14" s="275"/>
      <c r="AQ14" s="275"/>
      <c r="AR14" s="276"/>
      <c r="AS14" s="277"/>
    </row>
    <row r="15" spans="1:45" x14ac:dyDescent="0.25">
      <c r="A15" s="278">
        <v>9</v>
      </c>
      <c r="B15" s="270" t="s">
        <v>559</v>
      </c>
      <c r="C15" s="271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3"/>
      <c r="R15" s="273"/>
      <c r="S15" s="274"/>
      <c r="T15" s="274"/>
      <c r="U15" s="274"/>
      <c r="V15" s="274"/>
      <c r="W15" s="274"/>
      <c r="X15" s="274"/>
      <c r="Y15" s="274"/>
      <c r="Z15" s="274"/>
      <c r="AA15" s="275"/>
      <c r="AB15" s="275"/>
      <c r="AC15" s="273"/>
      <c r="AD15" s="273"/>
      <c r="AE15" s="273"/>
      <c r="AF15" s="275"/>
      <c r="AG15" s="275"/>
      <c r="AH15" s="273"/>
      <c r="AI15" s="273"/>
      <c r="AJ15" s="273"/>
      <c r="AK15" s="275"/>
      <c r="AL15" s="275"/>
      <c r="AM15" s="275"/>
      <c r="AN15" s="275"/>
      <c r="AO15" s="275"/>
      <c r="AP15" s="275"/>
      <c r="AQ15" s="275"/>
      <c r="AR15" s="276"/>
      <c r="AS15" s="277"/>
    </row>
    <row r="16" spans="1:45" x14ac:dyDescent="0.25">
      <c r="A16" s="278">
        <v>10</v>
      </c>
      <c r="B16" s="283" t="s">
        <v>560</v>
      </c>
      <c r="C16" s="284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6"/>
      <c r="R16" s="286"/>
      <c r="S16" s="286"/>
      <c r="T16" s="286"/>
      <c r="U16" s="286"/>
      <c r="V16" s="286"/>
      <c r="W16" s="306"/>
      <c r="X16" s="306"/>
      <c r="Y16" s="306"/>
      <c r="Z16" s="306"/>
      <c r="AA16" s="282"/>
      <c r="AB16" s="282"/>
      <c r="AC16" s="286"/>
      <c r="AD16" s="286"/>
      <c r="AE16" s="286"/>
      <c r="AF16" s="282"/>
      <c r="AG16" s="282"/>
      <c r="AH16" s="286"/>
      <c r="AI16" s="286"/>
      <c r="AJ16" s="286"/>
      <c r="AK16" s="282"/>
      <c r="AL16" s="282"/>
      <c r="AM16" s="282"/>
      <c r="AN16" s="282"/>
      <c r="AO16" s="282"/>
      <c r="AP16" s="282"/>
      <c r="AQ16" s="282"/>
      <c r="AR16" s="288"/>
      <c r="AS16" s="289"/>
    </row>
    <row r="17" spans="1:45" x14ac:dyDescent="0.25">
      <c r="A17" s="278">
        <v>11</v>
      </c>
      <c r="B17" s="301" t="s">
        <v>561</v>
      </c>
      <c r="C17" s="302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48"/>
      <c r="R17" s="248"/>
      <c r="S17" s="248"/>
      <c r="T17" s="248"/>
      <c r="U17" s="248"/>
      <c r="V17" s="248"/>
      <c r="W17" s="248"/>
      <c r="X17" s="248"/>
      <c r="Y17" s="246"/>
      <c r="Z17" s="246"/>
      <c r="AA17" s="303"/>
      <c r="AB17" s="303"/>
      <c r="AC17" s="248"/>
      <c r="AD17" s="248"/>
      <c r="AE17" s="248"/>
      <c r="AF17" s="303"/>
      <c r="AG17" s="303"/>
      <c r="AH17" s="248"/>
      <c r="AI17" s="248"/>
      <c r="AJ17" s="248"/>
      <c r="AK17" s="303"/>
      <c r="AL17" s="303"/>
      <c r="AM17" s="303"/>
      <c r="AN17" s="303"/>
      <c r="AO17" s="303"/>
      <c r="AP17" s="303"/>
      <c r="AQ17" s="303"/>
      <c r="AR17" s="305"/>
      <c r="AS17" s="289"/>
    </row>
    <row r="18" spans="1:45" x14ac:dyDescent="0.25">
      <c r="A18" s="278">
        <v>12</v>
      </c>
      <c r="B18" s="301" t="s">
        <v>562</v>
      </c>
      <c r="C18" s="302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304"/>
      <c r="AB18" s="304"/>
      <c r="AC18" s="248"/>
      <c r="AD18" s="248"/>
      <c r="AE18" s="248"/>
      <c r="AF18" s="303"/>
      <c r="AG18" s="303"/>
      <c r="AH18" s="248"/>
      <c r="AI18" s="248"/>
      <c r="AJ18" s="248"/>
      <c r="AK18" s="303"/>
      <c r="AL18" s="303"/>
      <c r="AM18" s="303"/>
      <c r="AN18" s="303"/>
      <c r="AO18" s="303"/>
      <c r="AP18" s="303"/>
      <c r="AQ18" s="303"/>
      <c r="AR18" s="305"/>
      <c r="AS18" s="289"/>
    </row>
    <row r="19" spans="1:45" x14ac:dyDescent="0.25">
      <c r="A19" s="278">
        <v>13</v>
      </c>
      <c r="B19" s="301" t="s">
        <v>563</v>
      </c>
      <c r="C19" s="302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303"/>
      <c r="AB19" s="303"/>
      <c r="AC19" s="246"/>
      <c r="AD19" s="246"/>
      <c r="AE19" s="246"/>
      <c r="AF19" s="304"/>
      <c r="AG19" s="304"/>
      <c r="AH19" s="246"/>
      <c r="AI19" s="246"/>
      <c r="AJ19" s="246"/>
      <c r="AK19" s="303"/>
      <c r="AL19" s="303"/>
      <c r="AM19" s="303"/>
      <c r="AN19" s="303"/>
      <c r="AO19" s="303"/>
      <c r="AP19" s="303"/>
      <c r="AQ19" s="303"/>
      <c r="AR19" s="305"/>
      <c r="AS19" s="289"/>
    </row>
    <row r="20" spans="1:45" x14ac:dyDescent="0.25">
      <c r="A20" s="278">
        <v>14</v>
      </c>
      <c r="B20" s="283" t="s">
        <v>564</v>
      </c>
      <c r="C20" s="284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2"/>
      <c r="AB20" s="282"/>
      <c r="AC20" s="286"/>
      <c r="AD20" s="286"/>
      <c r="AE20" s="286"/>
      <c r="AF20" s="282"/>
      <c r="AG20" s="282"/>
      <c r="AH20" s="282"/>
      <c r="AI20" s="282"/>
      <c r="AJ20" s="282"/>
      <c r="AK20" s="287"/>
      <c r="AL20" s="282"/>
      <c r="AM20" s="282"/>
      <c r="AN20" s="282"/>
      <c r="AO20" s="282"/>
      <c r="AP20" s="282"/>
      <c r="AQ20" s="282"/>
      <c r="AR20" s="288"/>
      <c r="AS20" s="289"/>
    </row>
    <row r="21" spans="1:45" x14ac:dyDescent="0.25">
      <c r="A21" s="278">
        <v>15</v>
      </c>
      <c r="B21" s="283" t="s">
        <v>551</v>
      </c>
      <c r="C21" s="290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91"/>
      <c r="R21" s="291"/>
      <c r="S21" s="291"/>
      <c r="T21" s="291"/>
      <c r="U21" s="291"/>
      <c r="V21" s="291"/>
      <c r="W21" s="291"/>
      <c r="X21" s="286"/>
      <c r="Y21" s="286"/>
      <c r="Z21" s="286"/>
      <c r="AA21" s="282"/>
      <c r="AB21" s="282"/>
      <c r="AC21" s="286"/>
      <c r="AD21" s="286"/>
      <c r="AE21" s="286"/>
      <c r="AF21" s="282"/>
      <c r="AG21" s="282"/>
      <c r="AH21" s="282"/>
      <c r="AI21" s="282"/>
      <c r="AJ21" s="282"/>
      <c r="AK21" s="282"/>
      <c r="AL21" s="287"/>
      <c r="AM21" s="282"/>
      <c r="AN21" s="282"/>
      <c r="AO21" s="282"/>
      <c r="AP21" s="282"/>
      <c r="AQ21" s="282"/>
      <c r="AR21" s="288"/>
      <c r="AS21" s="289" t="s">
        <v>0</v>
      </c>
    </row>
    <row r="22" spans="1:45" x14ac:dyDescent="0.25">
      <c r="A22" s="278">
        <v>16</v>
      </c>
      <c r="B22" s="283" t="s">
        <v>565</v>
      </c>
      <c r="C22" s="290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91"/>
      <c r="R22" s="291"/>
      <c r="S22" s="291"/>
      <c r="T22" s="291"/>
      <c r="U22" s="291"/>
      <c r="V22" s="291"/>
      <c r="W22" s="291"/>
      <c r="X22" s="286"/>
      <c r="Y22" s="286"/>
      <c r="Z22" s="286"/>
      <c r="AA22" s="282"/>
      <c r="AB22" s="282"/>
      <c r="AC22" s="286"/>
      <c r="AD22" s="286"/>
      <c r="AE22" s="286"/>
      <c r="AF22" s="282"/>
      <c r="AG22" s="282"/>
      <c r="AH22" s="282"/>
      <c r="AI22" s="282"/>
      <c r="AJ22" s="282"/>
      <c r="AK22" s="282"/>
      <c r="AL22" s="287"/>
      <c r="AM22" s="282"/>
      <c r="AN22" s="282"/>
      <c r="AO22" s="282"/>
      <c r="AP22" s="282"/>
      <c r="AQ22" s="282"/>
      <c r="AR22" s="288"/>
      <c r="AS22" s="289"/>
    </row>
    <row r="23" spans="1:45" ht="15.75" thickBot="1" x14ac:dyDescent="0.3">
      <c r="A23" s="292">
        <v>17</v>
      </c>
      <c r="B23" s="293" t="s">
        <v>566</v>
      </c>
      <c r="C23" s="229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1"/>
      <c r="R23" s="231"/>
      <c r="S23" s="231"/>
      <c r="T23" s="231"/>
      <c r="U23" s="231"/>
      <c r="V23" s="231"/>
      <c r="W23" s="231"/>
      <c r="X23" s="294"/>
      <c r="Y23" s="294"/>
      <c r="Z23" s="294"/>
      <c r="AA23" s="295"/>
      <c r="AB23" s="295"/>
      <c r="AC23" s="295"/>
      <c r="AD23" s="295"/>
      <c r="AE23" s="295"/>
      <c r="AF23" s="295"/>
      <c r="AG23" s="295"/>
      <c r="AH23" s="295"/>
      <c r="AI23" s="295"/>
      <c r="AJ23" s="296"/>
      <c r="AK23" s="296"/>
      <c r="AL23" s="296"/>
      <c r="AM23" s="296"/>
      <c r="AN23" s="295"/>
      <c r="AO23" s="295"/>
      <c r="AP23" s="295"/>
      <c r="AQ23" s="295"/>
      <c r="AR23" s="297"/>
      <c r="AS23" s="298" t="s">
        <v>0</v>
      </c>
    </row>
  </sheetData>
  <pageMargins left="0.70866141732283472" right="0.70866141732283472" top="0.78740157480314965" bottom="0.78740157480314965" header="0.31496062992125984" footer="0.31496062992125984"/>
  <pageSetup paperSize="8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6"/>
  <sheetViews>
    <sheetView workbookViewId="0">
      <selection activeCell="X239" sqref="X239"/>
    </sheetView>
  </sheetViews>
  <sheetFormatPr defaultRowHeight="15" x14ac:dyDescent="0.25"/>
  <cols>
    <col min="1" max="1" width="7.42578125" style="1" customWidth="1"/>
    <col min="2" max="2" width="6.7109375" style="3" customWidth="1"/>
    <col min="3" max="3" width="24.7109375" style="3" customWidth="1"/>
    <col min="4" max="4" width="16.42578125" style="3" customWidth="1"/>
    <col min="5" max="5" width="8.42578125" style="3" customWidth="1"/>
    <col min="6" max="6" width="6.85546875" style="4" customWidth="1"/>
    <col min="7" max="7" width="10.28515625" style="5" bestFit="1" customWidth="1"/>
    <col min="8" max="8" width="11.85546875" style="5" customWidth="1"/>
    <col min="9" max="9" width="9.85546875" style="5" customWidth="1"/>
    <col min="10" max="10" width="11.28515625" style="6" customWidth="1"/>
    <col min="11" max="11" width="16" style="4" customWidth="1"/>
    <col min="12" max="12" width="11.140625" style="3" bestFit="1" customWidth="1"/>
    <col min="13" max="13" width="6" style="3" bestFit="1" customWidth="1"/>
    <col min="14" max="14" width="9.85546875" style="3" bestFit="1" customWidth="1"/>
    <col min="15" max="15" width="9" style="3" customWidth="1"/>
    <col min="16" max="16" width="10" style="3" bestFit="1" customWidth="1"/>
    <col min="17" max="17" width="10.7109375" style="7" customWidth="1"/>
    <col min="18" max="18" width="12.140625" style="68" customWidth="1"/>
    <col min="19" max="19" width="10.7109375" style="7" customWidth="1"/>
    <col min="20" max="20" width="12.140625" style="68" customWidth="1"/>
    <col min="21" max="21" width="12.28515625" style="1" customWidth="1"/>
    <col min="22" max="22" width="10.28515625" style="8" customWidth="1"/>
    <col min="23" max="23" width="11.7109375" style="8" customWidth="1"/>
    <col min="24" max="24" width="6.28515625" style="8" customWidth="1"/>
    <col min="25" max="25" width="9" style="1" customWidth="1"/>
    <col min="26" max="26" width="9.140625" style="1" customWidth="1"/>
    <col min="27" max="27" width="11.140625" style="1" customWidth="1"/>
    <col min="28" max="28" width="7.140625" style="1" customWidth="1"/>
    <col min="29" max="29" width="7.7109375" style="1" customWidth="1"/>
    <col min="30" max="30" width="8.140625" style="1" customWidth="1"/>
    <col min="31" max="265" width="9.140625" style="1"/>
    <col min="266" max="266" width="8.140625" style="1" customWidth="1"/>
    <col min="267" max="267" width="36.5703125" style="1" customWidth="1"/>
    <col min="268" max="268" width="10" style="1" customWidth="1"/>
    <col min="269" max="269" width="5.7109375" style="1" bestFit="1" customWidth="1"/>
    <col min="270" max="270" width="10.28515625" style="1" bestFit="1" customWidth="1"/>
    <col min="271" max="271" width="13.28515625" style="1" bestFit="1" customWidth="1"/>
    <col min="272" max="272" width="10.140625" style="1" customWidth="1"/>
    <col min="273" max="273" width="10.7109375" style="1" bestFit="1" customWidth="1"/>
    <col min="274" max="274" width="13.5703125" style="1" customWidth="1"/>
    <col min="275" max="275" width="9.140625" style="1"/>
    <col min="276" max="276" width="6" style="1" bestFit="1" customWidth="1"/>
    <col min="277" max="277" width="9.85546875" style="1" bestFit="1" customWidth="1"/>
    <col min="278" max="278" width="9" style="1" customWidth="1"/>
    <col min="279" max="279" width="10" style="1" bestFit="1" customWidth="1"/>
    <col min="280" max="280" width="9.7109375" style="1" bestFit="1" customWidth="1"/>
    <col min="281" max="281" width="11.42578125" style="1" bestFit="1" customWidth="1"/>
    <col min="282" max="282" width="0.42578125" style="1" customWidth="1"/>
    <col min="283" max="521" width="9.140625" style="1"/>
    <col min="522" max="522" width="8.140625" style="1" customWidth="1"/>
    <col min="523" max="523" width="36.5703125" style="1" customWidth="1"/>
    <col min="524" max="524" width="10" style="1" customWidth="1"/>
    <col min="525" max="525" width="5.7109375" style="1" bestFit="1" customWidth="1"/>
    <col min="526" max="526" width="10.28515625" style="1" bestFit="1" customWidth="1"/>
    <col min="527" max="527" width="13.28515625" style="1" bestFit="1" customWidth="1"/>
    <col min="528" max="528" width="10.140625" style="1" customWidth="1"/>
    <col min="529" max="529" width="10.7109375" style="1" bestFit="1" customWidth="1"/>
    <col min="530" max="530" width="13.5703125" style="1" customWidth="1"/>
    <col min="531" max="531" width="9.140625" style="1"/>
    <col min="532" max="532" width="6" style="1" bestFit="1" customWidth="1"/>
    <col min="533" max="533" width="9.85546875" style="1" bestFit="1" customWidth="1"/>
    <col min="534" max="534" width="9" style="1" customWidth="1"/>
    <col min="535" max="535" width="10" style="1" bestFit="1" customWidth="1"/>
    <col min="536" max="536" width="9.7109375" style="1" bestFit="1" customWidth="1"/>
    <col min="537" max="537" width="11.42578125" style="1" bestFit="1" customWidth="1"/>
    <col min="538" max="538" width="0.42578125" style="1" customWidth="1"/>
    <col min="539" max="777" width="9.140625" style="1"/>
    <col min="778" max="778" width="8.140625" style="1" customWidth="1"/>
    <col min="779" max="779" width="36.5703125" style="1" customWidth="1"/>
    <col min="780" max="780" width="10" style="1" customWidth="1"/>
    <col min="781" max="781" width="5.7109375" style="1" bestFit="1" customWidth="1"/>
    <col min="782" max="782" width="10.28515625" style="1" bestFit="1" customWidth="1"/>
    <col min="783" max="783" width="13.28515625" style="1" bestFit="1" customWidth="1"/>
    <col min="784" max="784" width="10.140625" style="1" customWidth="1"/>
    <col min="785" max="785" width="10.7109375" style="1" bestFit="1" customWidth="1"/>
    <col min="786" max="786" width="13.5703125" style="1" customWidth="1"/>
    <col min="787" max="787" width="9.140625" style="1"/>
    <col min="788" max="788" width="6" style="1" bestFit="1" customWidth="1"/>
    <col min="789" max="789" width="9.85546875" style="1" bestFit="1" customWidth="1"/>
    <col min="790" max="790" width="9" style="1" customWidth="1"/>
    <col min="791" max="791" width="10" style="1" bestFit="1" customWidth="1"/>
    <col min="792" max="792" width="9.7109375" style="1" bestFit="1" customWidth="1"/>
    <col min="793" max="793" width="11.42578125" style="1" bestFit="1" customWidth="1"/>
    <col min="794" max="794" width="0.42578125" style="1" customWidth="1"/>
    <col min="795" max="1033" width="9.140625" style="1"/>
    <col min="1034" max="1034" width="8.140625" style="1" customWidth="1"/>
    <col min="1035" max="1035" width="36.5703125" style="1" customWidth="1"/>
    <col min="1036" max="1036" width="10" style="1" customWidth="1"/>
    <col min="1037" max="1037" width="5.7109375" style="1" bestFit="1" customWidth="1"/>
    <col min="1038" max="1038" width="10.28515625" style="1" bestFit="1" customWidth="1"/>
    <col min="1039" max="1039" width="13.28515625" style="1" bestFit="1" customWidth="1"/>
    <col min="1040" max="1040" width="10.140625" style="1" customWidth="1"/>
    <col min="1041" max="1041" width="10.7109375" style="1" bestFit="1" customWidth="1"/>
    <col min="1042" max="1042" width="13.5703125" style="1" customWidth="1"/>
    <col min="1043" max="1043" width="9.140625" style="1"/>
    <col min="1044" max="1044" width="6" style="1" bestFit="1" customWidth="1"/>
    <col min="1045" max="1045" width="9.85546875" style="1" bestFit="1" customWidth="1"/>
    <col min="1046" max="1046" width="9" style="1" customWidth="1"/>
    <col min="1047" max="1047" width="10" style="1" bestFit="1" customWidth="1"/>
    <col min="1048" max="1048" width="9.7109375" style="1" bestFit="1" customWidth="1"/>
    <col min="1049" max="1049" width="11.42578125" style="1" bestFit="1" customWidth="1"/>
    <col min="1050" max="1050" width="0.42578125" style="1" customWidth="1"/>
    <col min="1051" max="1289" width="9.140625" style="1"/>
    <col min="1290" max="1290" width="8.140625" style="1" customWidth="1"/>
    <col min="1291" max="1291" width="36.5703125" style="1" customWidth="1"/>
    <col min="1292" max="1292" width="10" style="1" customWidth="1"/>
    <col min="1293" max="1293" width="5.7109375" style="1" bestFit="1" customWidth="1"/>
    <col min="1294" max="1294" width="10.28515625" style="1" bestFit="1" customWidth="1"/>
    <col min="1295" max="1295" width="13.28515625" style="1" bestFit="1" customWidth="1"/>
    <col min="1296" max="1296" width="10.140625" style="1" customWidth="1"/>
    <col min="1297" max="1297" width="10.7109375" style="1" bestFit="1" customWidth="1"/>
    <col min="1298" max="1298" width="13.5703125" style="1" customWidth="1"/>
    <col min="1299" max="1299" width="9.140625" style="1"/>
    <col min="1300" max="1300" width="6" style="1" bestFit="1" customWidth="1"/>
    <col min="1301" max="1301" width="9.85546875" style="1" bestFit="1" customWidth="1"/>
    <col min="1302" max="1302" width="9" style="1" customWidth="1"/>
    <col min="1303" max="1303" width="10" style="1" bestFit="1" customWidth="1"/>
    <col min="1304" max="1304" width="9.7109375" style="1" bestFit="1" customWidth="1"/>
    <col min="1305" max="1305" width="11.42578125" style="1" bestFit="1" customWidth="1"/>
    <col min="1306" max="1306" width="0.42578125" style="1" customWidth="1"/>
    <col min="1307" max="1545" width="9.140625" style="1"/>
    <col min="1546" max="1546" width="8.140625" style="1" customWidth="1"/>
    <col min="1547" max="1547" width="36.5703125" style="1" customWidth="1"/>
    <col min="1548" max="1548" width="10" style="1" customWidth="1"/>
    <col min="1549" max="1549" width="5.7109375" style="1" bestFit="1" customWidth="1"/>
    <col min="1550" max="1550" width="10.28515625" style="1" bestFit="1" customWidth="1"/>
    <col min="1551" max="1551" width="13.28515625" style="1" bestFit="1" customWidth="1"/>
    <col min="1552" max="1552" width="10.140625" style="1" customWidth="1"/>
    <col min="1553" max="1553" width="10.7109375" style="1" bestFit="1" customWidth="1"/>
    <col min="1554" max="1554" width="13.5703125" style="1" customWidth="1"/>
    <col min="1555" max="1555" width="9.140625" style="1"/>
    <col min="1556" max="1556" width="6" style="1" bestFit="1" customWidth="1"/>
    <col min="1557" max="1557" width="9.85546875" style="1" bestFit="1" customWidth="1"/>
    <col min="1558" max="1558" width="9" style="1" customWidth="1"/>
    <col min="1559" max="1559" width="10" style="1" bestFit="1" customWidth="1"/>
    <col min="1560" max="1560" width="9.7109375" style="1" bestFit="1" customWidth="1"/>
    <col min="1561" max="1561" width="11.42578125" style="1" bestFit="1" customWidth="1"/>
    <col min="1562" max="1562" width="0.42578125" style="1" customWidth="1"/>
    <col min="1563" max="1801" width="9.140625" style="1"/>
    <col min="1802" max="1802" width="8.140625" style="1" customWidth="1"/>
    <col min="1803" max="1803" width="36.5703125" style="1" customWidth="1"/>
    <col min="1804" max="1804" width="10" style="1" customWidth="1"/>
    <col min="1805" max="1805" width="5.7109375" style="1" bestFit="1" customWidth="1"/>
    <col min="1806" max="1806" width="10.28515625" style="1" bestFit="1" customWidth="1"/>
    <col min="1807" max="1807" width="13.28515625" style="1" bestFit="1" customWidth="1"/>
    <col min="1808" max="1808" width="10.140625" style="1" customWidth="1"/>
    <col min="1809" max="1809" width="10.7109375" style="1" bestFit="1" customWidth="1"/>
    <col min="1810" max="1810" width="13.5703125" style="1" customWidth="1"/>
    <col min="1811" max="1811" width="9.140625" style="1"/>
    <col min="1812" max="1812" width="6" style="1" bestFit="1" customWidth="1"/>
    <col min="1813" max="1813" width="9.85546875" style="1" bestFit="1" customWidth="1"/>
    <col min="1814" max="1814" width="9" style="1" customWidth="1"/>
    <col min="1815" max="1815" width="10" style="1" bestFit="1" customWidth="1"/>
    <col min="1816" max="1816" width="9.7109375" style="1" bestFit="1" customWidth="1"/>
    <col min="1817" max="1817" width="11.42578125" style="1" bestFit="1" customWidth="1"/>
    <col min="1818" max="1818" width="0.42578125" style="1" customWidth="1"/>
    <col min="1819" max="2057" width="9.140625" style="1"/>
    <col min="2058" max="2058" width="8.140625" style="1" customWidth="1"/>
    <col min="2059" max="2059" width="36.5703125" style="1" customWidth="1"/>
    <col min="2060" max="2060" width="10" style="1" customWidth="1"/>
    <col min="2061" max="2061" width="5.7109375" style="1" bestFit="1" customWidth="1"/>
    <col min="2062" max="2062" width="10.28515625" style="1" bestFit="1" customWidth="1"/>
    <col min="2063" max="2063" width="13.28515625" style="1" bestFit="1" customWidth="1"/>
    <col min="2064" max="2064" width="10.140625" style="1" customWidth="1"/>
    <col min="2065" max="2065" width="10.7109375" style="1" bestFit="1" customWidth="1"/>
    <col min="2066" max="2066" width="13.5703125" style="1" customWidth="1"/>
    <col min="2067" max="2067" width="9.140625" style="1"/>
    <col min="2068" max="2068" width="6" style="1" bestFit="1" customWidth="1"/>
    <col min="2069" max="2069" width="9.85546875" style="1" bestFit="1" customWidth="1"/>
    <col min="2070" max="2070" width="9" style="1" customWidth="1"/>
    <col min="2071" max="2071" width="10" style="1" bestFit="1" customWidth="1"/>
    <col min="2072" max="2072" width="9.7109375" style="1" bestFit="1" customWidth="1"/>
    <col min="2073" max="2073" width="11.42578125" style="1" bestFit="1" customWidth="1"/>
    <col min="2074" max="2074" width="0.42578125" style="1" customWidth="1"/>
    <col min="2075" max="2313" width="9.140625" style="1"/>
    <col min="2314" max="2314" width="8.140625" style="1" customWidth="1"/>
    <col min="2315" max="2315" width="36.5703125" style="1" customWidth="1"/>
    <col min="2316" max="2316" width="10" style="1" customWidth="1"/>
    <col min="2317" max="2317" width="5.7109375" style="1" bestFit="1" customWidth="1"/>
    <col min="2318" max="2318" width="10.28515625" style="1" bestFit="1" customWidth="1"/>
    <col min="2319" max="2319" width="13.28515625" style="1" bestFit="1" customWidth="1"/>
    <col min="2320" max="2320" width="10.140625" style="1" customWidth="1"/>
    <col min="2321" max="2321" width="10.7109375" style="1" bestFit="1" customWidth="1"/>
    <col min="2322" max="2322" width="13.5703125" style="1" customWidth="1"/>
    <col min="2323" max="2323" width="9.140625" style="1"/>
    <col min="2324" max="2324" width="6" style="1" bestFit="1" customWidth="1"/>
    <col min="2325" max="2325" width="9.85546875" style="1" bestFit="1" customWidth="1"/>
    <col min="2326" max="2326" width="9" style="1" customWidth="1"/>
    <col min="2327" max="2327" width="10" style="1" bestFit="1" customWidth="1"/>
    <col min="2328" max="2328" width="9.7109375" style="1" bestFit="1" customWidth="1"/>
    <col min="2329" max="2329" width="11.42578125" style="1" bestFit="1" customWidth="1"/>
    <col min="2330" max="2330" width="0.42578125" style="1" customWidth="1"/>
    <col min="2331" max="2569" width="9.140625" style="1"/>
    <col min="2570" max="2570" width="8.140625" style="1" customWidth="1"/>
    <col min="2571" max="2571" width="36.5703125" style="1" customWidth="1"/>
    <col min="2572" max="2572" width="10" style="1" customWidth="1"/>
    <col min="2573" max="2573" width="5.7109375" style="1" bestFit="1" customWidth="1"/>
    <col min="2574" max="2574" width="10.28515625" style="1" bestFit="1" customWidth="1"/>
    <col min="2575" max="2575" width="13.28515625" style="1" bestFit="1" customWidth="1"/>
    <col min="2576" max="2576" width="10.140625" style="1" customWidth="1"/>
    <col min="2577" max="2577" width="10.7109375" style="1" bestFit="1" customWidth="1"/>
    <col min="2578" max="2578" width="13.5703125" style="1" customWidth="1"/>
    <col min="2579" max="2579" width="9.140625" style="1"/>
    <col min="2580" max="2580" width="6" style="1" bestFit="1" customWidth="1"/>
    <col min="2581" max="2581" width="9.85546875" style="1" bestFit="1" customWidth="1"/>
    <col min="2582" max="2582" width="9" style="1" customWidth="1"/>
    <col min="2583" max="2583" width="10" style="1" bestFit="1" customWidth="1"/>
    <col min="2584" max="2584" width="9.7109375" style="1" bestFit="1" customWidth="1"/>
    <col min="2585" max="2585" width="11.42578125" style="1" bestFit="1" customWidth="1"/>
    <col min="2586" max="2586" width="0.42578125" style="1" customWidth="1"/>
    <col min="2587" max="2825" width="9.140625" style="1"/>
    <col min="2826" max="2826" width="8.140625" style="1" customWidth="1"/>
    <col min="2827" max="2827" width="36.5703125" style="1" customWidth="1"/>
    <col min="2828" max="2828" width="10" style="1" customWidth="1"/>
    <col min="2829" max="2829" width="5.7109375" style="1" bestFit="1" customWidth="1"/>
    <col min="2830" max="2830" width="10.28515625" style="1" bestFit="1" customWidth="1"/>
    <col min="2831" max="2831" width="13.28515625" style="1" bestFit="1" customWidth="1"/>
    <col min="2832" max="2832" width="10.140625" style="1" customWidth="1"/>
    <col min="2833" max="2833" width="10.7109375" style="1" bestFit="1" customWidth="1"/>
    <col min="2834" max="2834" width="13.5703125" style="1" customWidth="1"/>
    <col min="2835" max="2835" width="9.140625" style="1"/>
    <col min="2836" max="2836" width="6" style="1" bestFit="1" customWidth="1"/>
    <col min="2837" max="2837" width="9.85546875" style="1" bestFit="1" customWidth="1"/>
    <col min="2838" max="2838" width="9" style="1" customWidth="1"/>
    <col min="2839" max="2839" width="10" style="1" bestFit="1" customWidth="1"/>
    <col min="2840" max="2840" width="9.7109375" style="1" bestFit="1" customWidth="1"/>
    <col min="2841" max="2841" width="11.42578125" style="1" bestFit="1" customWidth="1"/>
    <col min="2842" max="2842" width="0.42578125" style="1" customWidth="1"/>
    <col min="2843" max="3081" width="9.140625" style="1"/>
    <col min="3082" max="3082" width="8.140625" style="1" customWidth="1"/>
    <col min="3083" max="3083" width="36.5703125" style="1" customWidth="1"/>
    <col min="3084" max="3084" width="10" style="1" customWidth="1"/>
    <col min="3085" max="3085" width="5.7109375" style="1" bestFit="1" customWidth="1"/>
    <col min="3086" max="3086" width="10.28515625" style="1" bestFit="1" customWidth="1"/>
    <col min="3087" max="3087" width="13.28515625" style="1" bestFit="1" customWidth="1"/>
    <col min="3088" max="3088" width="10.140625" style="1" customWidth="1"/>
    <col min="3089" max="3089" width="10.7109375" style="1" bestFit="1" customWidth="1"/>
    <col min="3090" max="3090" width="13.5703125" style="1" customWidth="1"/>
    <col min="3091" max="3091" width="9.140625" style="1"/>
    <col min="3092" max="3092" width="6" style="1" bestFit="1" customWidth="1"/>
    <col min="3093" max="3093" width="9.85546875" style="1" bestFit="1" customWidth="1"/>
    <col min="3094" max="3094" width="9" style="1" customWidth="1"/>
    <col min="3095" max="3095" width="10" style="1" bestFit="1" customWidth="1"/>
    <col min="3096" max="3096" width="9.7109375" style="1" bestFit="1" customWidth="1"/>
    <col min="3097" max="3097" width="11.42578125" style="1" bestFit="1" customWidth="1"/>
    <col min="3098" max="3098" width="0.42578125" style="1" customWidth="1"/>
    <col min="3099" max="3337" width="9.140625" style="1"/>
    <col min="3338" max="3338" width="8.140625" style="1" customWidth="1"/>
    <col min="3339" max="3339" width="36.5703125" style="1" customWidth="1"/>
    <col min="3340" max="3340" width="10" style="1" customWidth="1"/>
    <col min="3341" max="3341" width="5.7109375" style="1" bestFit="1" customWidth="1"/>
    <col min="3342" max="3342" width="10.28515625" style="1" bestFit="1" customWidth="1"/>
    <col min="3343" max="3343" width="13.28515625" style="1" bestFit="1" customWidth="1"/>
    <col min="3344" max="3344" width="10.140625" style="1" customWidth="1"/>
    <col min="3345" max="3345" width="10.7109375" style="1" bestFit="1" customWidth="1"/>
    <col min="3346" max="3346" width="13.5703125" style="1" customWidth="1"/>
    <col min="3347" max="3347" width="9.140625" style="1"/>
    <col min="3348" max="3348" width="6" style="1" bestFit="1" customWidth="1"/>
    <col min="3349" max="3349" width="9.85546875" style="1" bestFit="1" customWidth="1"/>
    <col min="3350" max="3350" width="9" style="1" customWidth="1"/>
    <col min="3351" max="3351" width="10" style="1" bestFit="1" customWidth="1"/>
    <col min="3352" max="3352" width="9.7109375" style="1" bestFit="1" customWidth="1"/>
    <col min="3353" max="3353" width="11.42578125" style="1" bestFit="1" customWidth="1"/>
    <col min="3354" max="3354" width="0.42578125" style="1" customWidth="1"/>
    <col min="3355" max="3593" width="9.140625" style="1"/>
    <col min="3594" max="3594" width="8.140625" style="1" customWidth="1"/>
    <col min="3595" max="3595" width="36.5703125" style="1" customWidth="1"/>
    <col min="3596" max="3596" width="10" style="1" customWidth="1"/>
    <col min="3597" max="3597" width="5.7109375" style="1" bestFit="1" customWidth="1"/>
    <col min="3598" max="3598" width="10.28515625" style="1" bestFit="1" customWidth="1"/>
    <col min="3599" max="3599" width="13.28515625" style="1" bestFit="1" customWidth="1"/>
    <col min="3600" max="3600" width="10.140625" style="1" customWidth="1"/>
    <col min="3601" max="3601" width="10.7109375" style="1" bestFit="1" customWidth="1"/>
    <col min="3602" max="3602" width="13.5703125" style="1" customWidth="1"/>
    <col min="3603" max="3603" width="9.140625" style="1"/>
    <col min="3604" max="3604" width="6" style="1" bestFit="1" customWidth="1"/>
    <col min="3605" max="3605" width="9.85546875" style="1" bestFit="1" customWidth="1"/>
    <col min="3606" max="3606" width="9" style="1" customWidth="1"/>
    <col min="3607" max="3607" width="10" style="1" bestFit="1" customWidth="1"/>
    <col min="3608" max="3608" width="9.7109375" style="1" bestFit="1" customWidth="1"/>
    <col min="3609" max="3609" width="11.42578125" style="1" bestFit="1" customWidth="1"/>
    <col min="3610" max="3610" width="0.42578125" style="1" customWidth="1"/>
    <col min="3611" max="3849" width="9.140625" style="1"/>
    <col min="3850" max="3850" width="8.140625" style="1" customWidth="1"/>
    <col min="3851" max="3851" width="36.5703125" style="1" customWidth="1"/>
    <col min="3852" max="3852" width="10" style="1" customWidth="1"/>
    <col min="3853" max="3853" width="5.7109375" style="1" bestFit="1" customWidth="1"/>
    <col min="3854" max="3854" width="10.28515625" style="1" bestFit="1" customWidth="1"/>
    <col min="3855" max="3855" width="13.28515625" style="1" bestFit="1" customWidth="1"/>
    <col min="3856" max="3856" width="10.140625" style="1" customWidth="1"/>
    <col min="3857" max="3857" width="10.7109375" style="1" bestFit="1" customWidth="1"/>
    <col min="3858" max="3858" width="13.5703125" style="1" customWidth="1"/>
    <col min="3859" max="3859" width="9.140625" style="1"/>
    <col min="3860" max="3860" width="6" style="1" bestFit="1" customWidth="1"/>
    <col min="3861" max="3861" width="9.85546875" style="1" bestFit="1" customWidth="1"/>
    <col min="3862" max="3862" width="9" style="1" customWidth="1"/>
    <col min="3863" max="3863" width="10" style="1" bestFit="1" customWidth="1"/>
    <col min="3864" max="3864" width="9.7109375" style="1" bestFit="1" customWidth="1"/>
    <col min="3865" max="3865" width="11.42578125" style="1" bestFit="1" customWidth="1"/>
    <col min="3866" max="3866" width="0.42578125" style="1" customWidth="1"/>
    <col min="3867" max="4105" width="9.140625" style="1"/>
    <col min="4106" max="4106" width="8.140625" style="1" customWidth="1"/>
    <col min="4107" max="4107" width="36.5703125" style="1" customWidth="1"/>
    <col min="4108" max="4108" width="10" style="1" customWidth="1"/>
    <col min="4109" max="4109" width="5.7109375" style="1" bestFit="1" customWidth="1"/>
    <col min="4110" max="4110" width="10.28515625" style="1" bestFit="1" customWidth="1"/>
    <col min="4111" max="4111" width="13.28515625" style="1" bestFit="1" customWidth="1"/>
    <col min="4112" max="4112" width="10.140625" style="1" customWidth="1"/>
    <col min="4113" max="4113" width="10.7109375" style="1" bestFit="1" customWidth="1"/>
    <col min="4114" max="4114" width="13.5703125" style="1" customWidth="1"/>
    <col min="4115" max="4115" width="9.140625" style="1"/>
    <col min="4116" max="4116" width="6" style="1" bestFit="1" customWidth="1"/>
    <col min="4117" max="4117" width="9.85546875" style="1" bestFit="1" customWidth="1"/>
    <col min="4118" max="4118" width="9" style="1" customWidth="1"/>
    <col min="4119" max="4119" width="10" style="1" bestFit="1" customWidth="1"/>
    <col min="4120" max="4120" width="9.7109375" style="1" bestFit="1" customWidth="1"/>
    <col min="4121" max="4121" width="11.42578125" style="1" bestFit="1" customWidth="1"/>
    <col min="4122" max="4122" width="0.42578125" style="1" customWidth="1"/>
    <col min="4123" max="4361" width="9.140625" style="1"/>
    <col min="4362" max="4362" width="8.140625" style="1" customWidth="1"/>
    <col min="4363" max="4363" width="36.5703125" style="1" customWidth="1"/>
    <col min="4364" max="4364" width="10" style="1" customWidth="1"/>
    <col min="4365" max="4365" width="5.7109375" style="1" bestFit="1" customWidth="1"/>
    <col min="4366" max="4366" width="10.28515625" style="1" bestFit="1" customWidth="1"/>
    <col min="4367" max="4367" width="13.28515625" style="1" bestFit="1" customWidth="1"/>
    <col min="4368" max="4368" width="10.140625" style="1" customWidth="1"/>
    <col min="4369" max="4369" width="10.7109375" style="1" bestFit="1" customWidth="1"/>
    <col min="4370" max="4370" width="13.5703125" style="1" customWidth="1"/>
    <col min="4371" max="4371" width="9.140625" style="1"/>
    <col min="4372" max="4372" width="6" style="1" bestFit="1" customWidth="1"/>
    <col min="4373" max="4373" width="9.85546875" style="1" bestFit="1" customWidth="1"/>
    <col min="4374" max="4374" width="9" style="1" customWidth="1"/>
    <col min="4375" max="4375" width="10" style="1" bestFit="1" customWidth="1"/>
    <col min="4376" max="4376" width="9.7109375" style="1" bestFit="1" customWidth="1"/>
    <col min="4377" max="4377" width="11.42578125" style="1" bestFit="1" customWidth="1"/>
    <col min="4378" max="4378" width="0.42578125" style="1" customWidth="1"/>
    <col min="4379" max="4617" width="9.140625" style="1"/>
    <col min="4618" max="4618" width="8.140625" style="1" customWidth="1"/>
    <col min="4619" max="4619" width="36.5703125" style="1" customWidth="1"/>
    <col min="4620" max="4620" width="10" style="1" customWidth="1"/>
    <col min="4621" max="4621" width="5.7109375" style="1" bestFit="1" customWidth="1"/>
    <col min="4622" max="4622" width="10.28515625" style="1" bestFit="1" customWidth="1"/>
    <col min="4623" max="4623" width="13.28515625" style="1" bestFit="1" customWidth="1"/>
    <col min="4624" max="4624" width="10.140625" style="1" customWidth="1"/>
    <col min="4625" max="4625" width="10.7109375" style="1" bestFit="1" customWidth="1"/>
    <col min="4626" max="4626" width="13.5703125" style="1" customWidth="1"/>
    <col min="4627" max="4627" width="9.140625" style="1"/>
    <col min="4628" max="4628" width="6" style="1" bestFit="1" customWidth="1"/>
    <col min="4629" max="4629" width="9.85546875" style="1" bestFit="1" customWidth="1"/>
    <col min="4630" max="4630" width="9" style="1" customWidth="1"/>
    <col min="4631" max="4631" width="10" style="1" bestFit="1" customWidth="1"/>
    <col min="4632" max="4632" width="9.7109375" style="1" bestFit="1" customWidth="1"/>
    <col min="4633" max="4633" width="11.42578125" style="1" bestFit="1" customWidth="1"/>
    <col min="4634" max="4634" width="0.42578125" style="1" customWidth="1"/>
    <col min="4635" max="4873" width="9.140625" style="1"/>
    <col min="4874" max="4874" width="8.140625" style="1" customWidth="1"/>
    <col min="4875" max="4875" width="36.5703125" style="1" customWidth="1"/>
    <col min="4876" max="4876" width="10" style="1" customWidth="1"/>
    <col min="4877" max="4877" width="5.7109375" style="1" bestFit="1" customWidth="1"/>
    <col min="4878" max="4878" width="10.28515625" style="1" bestFit="1" customWidth="1"/>
    <col min="4879" max="4879" width="13.28515625" style="1" bestFit="1" customWidth="1"/>
    <col min="4880" max="4880" width="10.140625" style="1" customWidth="1"/>
    <col min="4881" max="4881" width="10.7109375" style="1" bestFit="1" customWidth="1"/>
    <col min="4882" max="4882" width="13.5703125" style="1" customWidth="1"/>
    <col min="4883" max="4883" width="9.140625" style="1"/>
    <col min="4884" max="4884" width="6" style="1" bestFit="1" customWidth="1"/>
    <col min="4885" max="4885" width="9.85546875" style="1" bestFit="1" customWidth="1"/>
    <col min="4886" max="4886" width="9" style="1" customWidth="1"/>
    <col min="4887" max="4887" width="10" style="1" bestFit="1" customWidth="1"/>
    <col min="4888" max="4888" width="9.7109375" style="1" bestFit="1" customWidth="1"/>
    <col min="4889" max="4889" width="11.42578125" style="1" bestFit="1" customWidth="1"/>
    <col min="4890" max="4890" width="0.42578125" style="1" customWidth="1"/>
    <col min="4891" max="5129" width="9.140625" style="1"/>
    <col min="5130" max="5130" width="8.140625" style="1" customWidth="1"/>
    <col min="5131" max="5131" width="36.5703125" style="1" customWidth="1"/>
    <col min="5132" max="5132" width="10" style="1" customWidth="1"/>
    <col min="5133" max="5133" width="5.7109375" style="1" bestFit="1" customWidth="1"/>
    <col min="5134" max="5134" width="10.28515625" style="1" bestFit="1" customWidth="1"/>
    <col min="5135" max="5135" width="13.28515625" style="1" bestFit="1" customWidth="1"/>
    <col min="5136" max="5136" width="10.140625" style="1" customWidth="1"/>
    <col min="5137" max="5137" width="10.7109375" style="1" bestFit="1" customWidth="1"/>
    <col min="5138" max="5138" width="13.5703125" style="1" customWidth="1"/>
    <col min="5139" max="5139" width="9.140625" style="1"/>
    <col min="5140" max="5140" width="6" style="1" bestFit="1" customWidth="1"/>
    <col min="5141" max="5141" width="9.85546875" style="1" bestFit="1" customWidth="1"/>
    <col min="5142" max="5142" width="9" style="1" customWidth="1"/>
    <col min="5143" max="5143" width="10" style="1" bestFit="1" customWidth="1"/>
    <col min="5144" max="5144" width="9.7109375" style="1" bestFit="1" customWidth="1"/>
    <col min="5145" max="5145" width="11.42578125" style="1" bestFit="1" customWidth="1"/>
    <col min="5146" max="5146" width="0.42578125" style="1" customWidth="1"/>
    <col min="5147" max="5385" width="9.140625" style="1"/>
    <col min="5386" max="5386" width="8.140625" style="1" customWidth="1"/>
    <col min="5387" max="5387" width="36.5703125" style="1" customWidth="1"/>
    <col min="5388" max="5388" width="10" style="1" customWidth="1"/>
    <col min="5389" max="5389" width="5.7109375" style="1" bestFit="1" customWidth="1"/>
    <col min="5390" max="5390" width="10.28515625" style="1" bestFit="1" customWidth="1"/>
    <col min="5391" max="5391" width="13.28515625" style="1" bestFit="1" customWidth="1"/>
    <col min="5392" max="5392" width="10.140625" style="1" customWidth="1"/>
    <col min="5393" max="5393" width="10.7109375" style="1" bestFit="1" customWidth="1"/>
    <col min="5394" max="5394" width="13.5703125" style="1" customWidth="1"/>
    <col min="5395" max="5395" width="9.140625" style="1"/>
    <col min="5396" max="5396" width="6" style="1" bestFit="1" customWidth="1"/>
    <col min="5397" max="5397" width="9.85546875" style="1" bestFit="1" customWidth="1"/>
    <col min="5398" max="5398" width="9" style="1" customWidth="1"/>
    <col min="5399" max="5399" width="10" style="1" bestFit="1" customWidth="1"/>
    <col min="5400" max="5400" width="9.7109375" style="1" bestFit="1" customWidth="1"/>
    <col min="5401" max="5401" width="11.42578125" style="1" bestFit="1" customWidth="1"/>
    <col min="5402" max="5402" width="0.42578125" style="1" customWidth="1"/>
    <col min="5403" max="5641" width="9.140625" style="1"/>
    <col min="5642" max="5642" width="8.140625" style="1" customWidth="1"/>
    <col min="5643" max="5643" width="36.5703125" style="1" customWidth="1"/>
    <col min="5644" max="5644" width="10" style="1" customWidth="1"/>
    <col min="5645" max="5645" width="5.7109375" style="1" bestFit="1" customWidth="1"/>
    <col min="5646" max="5646" width="10.28515625" style="1" bestFit="1" customWidth="1"/>
    <col min="5647" max="5647" width="13.28515625" style="1" bestFit="1" customWidth="1"/>
    <col min="5648" max="5648" width="10.140625" style="1" customWidth="1"/>
    <col min="5649" max="5649" width="10.7109375" style="1" bestFit="1" customWidth="1"/>
    <col min="5650" max="5650" width="13.5703125" style="1" customWidth="1"/>
    <col min="5651" max="5651" width="9.140625" style="1"/>
    <col min="5652" max="5652" width="6" style="1" bestFit="1" customWidth="1"/>
    <col min="5653" max="5653" width="9.85546875" style="1" bestFit="1" customWidth="1"/>
    <col min="5654" max="5654" width="9" style="1" customWidth="1"/>
    <col min="5655" max="5655" width="10" style="1" bestFit="1" customWidth="1"/>
    <col min="5656" max="5656" width="9.7109375" style="1" bestFit="1" customWidth="1"/>
    <col min="5657" max="5657" width="11.42578125" style="1" bestFit="1" customWidth="1"/>
    <col min="5658" max="5658" width="0.42578125" style="1" customWidth="1"/>
    <col min="5659" max="5897" width="9.140625" style="1"/>
    <col min="5898" max="5898" width="8.140625" style="1" customWidth="1"/>
    <col min="5899" max="5899" width="36.5703125" style="1" customWidth="1"/>
    <col min="5900" max="5900" width="10" style="1" customWidth="1"/>
    <col min="5901" max="5901" width="5.7109375" style="1" bestFit="1" customWidth="1"/>
    <col min="5902" max="5902" width="10.28515625" style="1" bestFit="1" customWidth="1"/>
    <col min="5903" max="5903" width="13.28515625" style="1" bestFit="1" customWidth="1"/>
    <col min="5904" max="5904" width="10.140625" style="1" customWidth="1"/>
    <col min="5905" max="5905" width="10.7109375" style="1" bestFit="1" customWidth="1"/>
    <col min="5906" max="5906" width="13.5703125" style="1" customWidth="1"/>
    <col min="5907" max="5907" width="9.140625" style="1"/>
    <col min="5908" max="5908" width="6" style="1" bestFit="1" customWidth="1"/>
    <col min="5909" max="5909" width="9.85546875" style="1" bestFit="1" customWidth="1"/>
    <col min="5910" max="5910" width="9" style="1" customWidth="1"/>
    <col min="5911" max="5911" width="10" style="1" bestFit="1" customWidth="1"/>
    <col min="5912" max="5912" width="9.7109375" style="1" bestFit="1" customWidth="1"/>
    <col min="5913" max="5913" width="11.42578125" style="1" bestFit="1" customWidth="1"/>
    <col min="5914" max="5914" width="0.42578125" style="1" customWidth="1"/>
    <col min="5915" max="6153" width="9.140625" style="1"/>
    <col min="6154" max="6154" width="8.140625" style="1" customWidth="1"/>
    <col min="6155" max="6155" width="36.5703125" style="1" customWidth="1"/>
    <col min="6156" max="6156" width="10" style="1" customWidth="1"/>
    <col min="6157" max="6157" width="5.7109375" style="1" bestFit="1" customWidth="1"/>
    <col min="6158" max="6158" width="10.28515625" style="1" bestFit="1" customWidth="1"/>
    <col min="6159" max="6159" width="13.28515625" style="1" bestFit="1" customWidth="1"/>
    <col min="6160" max="6160" width="10.140625" style="1" customWidth="1"/>
    <col min="6161" max="6161" width="10.7109375" style="1" bestFit="1" customWidth="1"/>
    <col min="6162" max="6162" width="13.5703125" style="1" customWidth="1"/>
    <col min="6163" max="6163" width="9.140625" style="1"/>
    <col min="6164" max="6164" width="6" style="1" bestFit="1" customWidth="1"/>
    <col min="6165" max="6165" width="9.85546875" style="1" bestFit="1" customWidth="1"/>
    <col min="6166" max="6166" width="9" style="1" customWidth="1"/>
    <col min="6167" max="6167" width="10" style="1" bestFit="1" customWidth="1"/>
    <col min="6168" max="6168" width="9.7109375" style="1" bestFit="1" customWidth="1"/>
    <col min="6169" max="6169" width="11.42578125" style="1" bestFit="1" customWidth="1"/>
    <col min="6170" max="6170" width="0.42578125" style="1" customWidth="1"/>
    <col min="6171" max="6409" width="9.140625" style="1"/>
    <col min="6410" max="6410" width="8.140625" style="1" customWidth="1"/>
    <col min="6411" max="6411" width="36.5703125" style="1" customWidth="1"/>
    <col min="6412" max="6412" width="10" style="1" customWidth="1"/>
    <col min="6413" max="6413" width="5.7109375" style="1" bestFit="1" customWidth="1"/>
    <col min="6414" max="6414" width="10.28515625" style="1" bestFit="1" customWidth="1"/>
    <col min="6415" max="6415" width="13.28515625" style="1" bestFit="1" customWidth="1"/>
    <col min="6416" max="6416" width="10.140625" style="1" customWidth="1"/>
    <col min="6417" max="6417" width="10.7109375" style="1" bestFit="1" customWidth="1"/>
    <col min="6418" max="6418" width="13.5703125" style="1" customWidth="1"/>
    <col min="6419" max="6419" width="9.140625" style="1"/>
    <col min="6420" max="6420" width="6" style="1" bestFit="1" customWidth="1"/>
    <col min="6421" max="6421" width="9.85546875" style="1" bestFit="1" customWidth="1"/>
    <col min="6422" max="6422" width="9" style="1" customWidth="1"/>
    <col min="6423" max="6423" width="10" style="1" bestFit="1" customWidth="1"/>
    <col min="6424" max="6424" width="9.7109375" style="1" bestFit="1" customWidth="1"/>
    <col min="6425" max="6425" width="11.42578125" style="1" bestFit="1" customWidth="1"/>
    <col min="6426" max="6426" width="0.42578125" style="1" customWidth="1"/>
    <col min="6427" max="6665" width="9.140625" style="1"/>
    <col min="6666" max="6666" width="8.140625" style="1" customWidth="1"/>
    <col min="6667" max="6667" width="36.5703125" style="1" customWidth="1"/>
    <col min="6668" max="6668" width="10" style="1" customWidth="1"/>
    <col min="6669" max="6669" width="5.7109375" style="1" bestFit="1" customWidth="1"/>
    <col min="6670" max="6670" width="10.28515625" style="1" bestFit="1" customWidth="1"/>
    <col min="6671" max="6671" width="13.28515625" style="1" bestFit="1" customWidth="1"/>
    <col min="6672" max="6672" width="10.140625" style="1" customWidth="1"/>
    <col min="6673" max="6673" width="10.7109375" style="1" bestFit="1" customWidth="1"/>
    <col min="6674" max="6674" width="13.5703125" style="1" customWidth="1"/>
    <col min="6675" max="6675" width="9.140625" style="1"/>
    <col min="6676" max="6676" width="6" style="1" bestFit="1" customWidth="1"/>
    <col min="6677" max="6677" width="9.85546875" style="1" bestFit="1" customWidth="1"/>
    <col min="6678" max="6678" width="9" style="1" customWidth="1"/>
    <col min="6679" max="6679" width="10" style="1" bestFit="1" customWidth="1"/>
    <col min="6680" max="6680" width="9.7109375" style="1" bestFit="1" customWidth="1"/>
    <col min="6681" max="6681" width="11.42578125" style="1" bestFit="1" customWidth="1"/>
    <col min="6682" max="6682" width="0.42578125" style="1" customWidth="1"/>
    <col min="6683" max="6921" width="9.140625" style="1"/>
    <col min="6922" max="6922" width="8.140625" style="1" customWidth="1"/>
    <col min="6923" max="6923" width="36.5703125" style="1" customWidth="1"/>
    <col min="6924" max="6924" width="10" style="1" customWidth="1"/>
    <col min="6925" max="6925" width="5.7109375" style="1" bestFit="1" customWidth="1"/>
    <col min="6926" max="6926" width="10.28515625" style="1" bestFit="1" customWidth="1"/>
    <col min="6927" max="6927" width="13.28515625" style="1" bestFit="1" customWidth="1"/>
    <col min="6928" max="6928" width="10.140625" style="1" customWidth="1"/>
    <col min="6929" max="6929" width="10.7109375" style="1" bestFit="1" customWidth="1"/>
    <col min="6930" max="6930" width="13.5703125" style="1" customWidth="1"/>
    <col min="6931" max="6931" width="9.140625" style="1"/>
    <col min="6932" max="6932" width="6" style="1" bestFit="1" customWidth="1"/>
    <col min="6933" max="6933" width="9.85546875" style="1" bestFit="1" customWidth="1"/>
    <col min="6934" max="6934" width="9" style="1" customWidth="1"/>
    <col min="6935" max="6935" width="10" style="1" bestFit="1" customWidth="1"/>
    <col min="6936" max="6936" width="9.7109375" style="1" bestFit="1" customWidth="1"/>
    <col min="6937" max="6937" width="11.42578125" style="1" bestFit="1" customWidth="1"/>
    <col min="6938" max="6938" width="0.42578125" style="1" customWidth="1"/>
    <col min="6939" max="7177" width="9.140625" style="1"/>
    <col min="7178" max="7178" width="8.140625" style="1" customWidth="1"/>
    <col min="7179" max="7179" width="36.5703125" style="1" customWidth="1"/>
    <col min="7180" max="7180" width="10" style="1" customWidth="1"/>
    <col min="7181" max="7181" width="5.7109375" style="1" bestFit="1" customWidth="1"/>
    <col min="7182" max="7182" width="10.28515625" style="1" bestFit="1" customWidth="1"/>
    <col min="7183" max="7183" width="13.28515625" style="1" bestFit="1" customWidth="1"/>
    <col min="7184" max="7184" width="10.140625" style="1" customWidth="1"/>
    <col min="7185" max="7185" width="10.7109375" style="1" bestFit="1" customWidth="1"/>
    <col min="7186" max="7186" width="13.5703125" style="1" customWidth="1"/>
    <col min="7187" max="7187" width="9.140625" style="1"/>
    <col min="7188" max="7188" width="6" style="1" bestFit="1" customWidth="1"/>
    <col min="7189" max="7189" width="9.85546875" style="1" bestFit="1" customWidth="1"/>
    <col min="7190" max="7190" width="9" style="1" customWidth="1"/>
    <col min="7191" max="7191" width="10" style="1" bestFit="1" customWidth="1"/>
    <col min="7192" max="7192" width="9.7109375" style="1" bestFit="1" customWidth="1"/>
    <col min="7193" max="7193" width="11.42578125" style="1" bestFit="1" customWidth="1"/>
    <col min="7194" max="7194" width="0.42578125" style="1" customWidth="1"/>
    <col min="7195" max="7433" width="9.140625" style="1"/>
    <col min="7434" max="7434" width="8.140625" style="1" customWidth="1"/>
    <col min="7435" max="7435" width="36.5703125" style="1" customWidth="1"/>
    <col min="7436" max="7436" width="10" style="1" customWidth="1"/>
    <col min="7437" max="7437" width="5.7109375" style="1" bestFit="1" customWidth="1"/>
    <col min="7438" max="7438" width="10.28515625" style="1" bestFit="1" customWidth="1"/>
    <col min="7439" max="7439" width="13.28515625" style="1" bestFit="1" customWidth="1"/>
    <col min="7440" max="7440" width="10.140625" style="1" customWidth="1"/>
    <col min="7441" max="7441" width="10.7109375" style="1" bestFit="1" customWidth="1"/>
    <col min="7442" max="7442" width="13.5703125" style="1" customWidth="1"/>
    <col min="7443" max="7443" width="9.140625" style="1"/>
    <col min="7444" max="7444" width="6" style="1" bestFit="1" customWidth="1"/>
    <col min="7445" max="7445" width="9.85546875" style="1" bestFit="1" customWidth="1"/>
    <col min="7446" max="7446" width="9" style="1" customWidth="1"/>
    <col min="7447" max="7447" width="10" style="1" bestFit="1" customWidth="1"/>
    <col min="7448" max="7448" width="9.7109375" style="1" bestFit="1" customWidth="1"/>
    <col min="7449" max="7449" width="11.42578125" style="1" bestFit="1" customWidth="1"/>
    <col min="7450" max="7450" width="0.42578125" style="1" customWidth="1"/>
    <col min="7451" max="7689" width="9.140625" style="1"/>
    <col min="7690" max="7690" width="8.140625" style="1" customWidth="1"/>
    <col min="7691" max="7691" width="36.5703125" style="1" customWidth="1"/>
    <col min="7692" max="7692" width="10" style="1" customWidth="1"/>
    <col min="7693" max="7693" width="5.7109375" style="1" bestFit="1" customWidth="1"/>
    <col min="7694" max="7694" width="10.28515625" style="1" bestFit="1" customWidth="1"/>
    <col min="7695" max="7695" width="13.28515625" style="1" bestFit="1" customWidth="1"/>
    <col min="7696" max="7696" width="10.140625" style="1" customWidth="1"/>
    <col min="7697" max="7697" width="10.7109375" style="1" bestFit="1" customWidth="1"/>
    <col min="7698" max="7698" width="13.5703125" style="1" customWidth="1"/>
    <col min="7699" max="7699" width="9.140625" style="1"/>
    <col min="7700" max="7700" width="6" style="1" bestFit="1" customWidth="1"/>
    <col min="7701" max="7701" width="9.85546875" style="1" bestFit="1" customWidth="1"/>
    <col min="7702" max="7702" width="9" style="1" customWidth="1"/>
    <col min="7703" max="7703" width="10" style="1" bestFit="1" customWidth="1"/>
    <col min="7704" max="7704" width="9.7109375" style="1" bestFit="1" customWidth="1"/>
    <col min="7705" max="7705" width="11.42578125" style="1" bestFit="1" customWidth="1"/>
    <col min="7706" max="7706" width="0.42578125" style="1" customWidth="1"/>
    <col min="7707" max="7945" width="9.140625" style="1"/>
    <col min="7946" max="7946" width="8.140625" style="1" customWidth="1"/>
    <col min="7947" max="7947" width="36.5703125" style="1" customWidth="1"/>
    <col min="7948" max="7948" width="10" style="1" customWidth="1"/>
    <col min="7949" max="7949" width="5.7109375" style="1" bestFit="1" customWidth="1"/>
    <col min="7950" max="7950" width="10.28515625" style="1" bestFit="1" customWidth="1"/>
    <col min="7951" max="7951" width="13.28515625" style="1" bestFit="1" customWidth="1"/>
    <col min="7952" max="7952" width="10.140625" style="1" customWidth="1"/>
    <col min="7953" max="7953" width="10.7109375" style="1" bestFit="1" customWidth="1"/>
    <col min="7954" max="7954" width="13.5703125" style="1" customWidth="1"/>
    <col min="7955" max="7955" width="9.140625" style="1"/>
    <col min="7956" max="7956" width="6" style="1" bestFit="1" customWidth="1"/>
    <col min="7957" max="7957" width="9.85546875" style="1" bestFit="1" customWidth="1"/>
    <col min="7958" max="7958" width="9" style="1" customWidth="1"/>
    <col min="7959" max="7959" width="10" style="1" bestFit="1" customWidth="1"/>
    <col min="7960" max="7960" width="9.7109375" style="1" bestFit="1" customWidth="1"/>
    <col min="7961" max="7961" width="11.42578125" style="1" bestFit="1" customWidth="1"/>
    <col min="7962" max="7962" width="0.42578125" style="1" customWidth="1"/>
    <col min="7963" max="8201" width="9.140625" style="1"/>
    <col min="8202" max="8202" width="8.140625" style="1" customWidth="1"/>
    <col min="8203" max="8203" width="36.5703125" style="1" customWidth="1"/>
    <col min="8204" max="8204" width="10" style="1" customWidth="1"/>
    <col min="8205" max="8205" width="5.7109375" style="1" bestFit="1" customWidth="1"/>
    <col min="8206" max="8206" width="10.28515625" style="1" bestFit="1" customWidth="1"/>
    <col min="8207" max="8207" width="13.28515625" style="1" bestFit="1" customWidth="1"/>
    <col min="8208" max="8208" width="10.140625" style="1" customWidth="1"/>
    <col min="8209" max="8209" width="10.7109375" style="1" bestFit="1" customWidth="1"/>
    <col min="8210" max="8210" width="13.5703125" style="1" customWidth="1"/>
    <col min="8211" max="8211" width="9.140625" style="1"/>
    <col min="8212" max="8212" width="6" style="1" bestFit="1" customWidth="1"/>
    <col min="8213" max="8213" width="9.85546875" style="1" bestFit="1" customWidth="1"/>
    <col min="8214" max="8214" width="9" style="1" customWidth="1"/>
    <col min="8215" max="8215" width="10" style="1" bestFit="1" customWidth="1"/>
    <col min="8216" max="8216" width="9.7109375" style="1" bestFit="1" customWidth="1"/>
    <col min="8217" max="8217" width="11.42578125" style="1" bestFit="1" customWidth="1"/>
    <col min="8218" max="8218" width="0.42578125" style="1" customWidth="1"/>
    <col min="8219" max="8457" width="9.140625" style="1"/>
    <col min="8458" max="8458" width="8.140625" style="1" customWidth="1"/>
    <col min="8459" max="8459" width="36.5703125" style="1" customWidth="1"/>
    <col min="8460" max="8460" width="10" style="1" customWidth="1"/>
    <col min="8461" max="8461" width="5.7109375" style="1" bestFit="1" customWidth="1"/>
    <col min="8462" max="8462" width="10.28515625" style="1" bestFit="1" customWidth="1"/>
    <col min="8463" max="8463" width="13.28515625" style="1" bestFit="1" customWidth="1"/>
    <col min="8464" max="8464" width="10.140625" style="1" customWidth="1"/>
    <col min="8465" max="8465" width="10.7109375" style="1" bestFit="1" customWidth="1"/>
    <col min="8466" max="8466" width="13.5703125" style="1" customWidth="1"/>
    <col min="8467" max="8467" width="9.140625" style="1"/>
    <col min="8468" max="8468" width="6" style="1" bestFit="1" customWidth="1"/>
    <col min="8469" max="8469" width="9.85546875" style="1" bestFit="1" customWidth="1"/>
    <col min="8470" max="8470" width="9" style="1" customWidth="1"/>
    <col min="8471" max="8471" width="10" style="1" bestFit="1" customWidth="1"/>
    <col min="8472" max="8472" width="9.7109375" style="1" bestFit="1" customWidth="1"/>
    <col min="8473" max="8473" width="11.42578125" style="1" bestFit="1" customWidth="1"/>
    <col min="8474" max="8474" width="0.42578125" style="1" customWidth="1"/>
    <col min="8475" max="8713" width="9.140625" style="1"/>
    <col min="8714" max="8714" width="8.140625" style="1" customWidth="1"/>
    <col min="8715" max="8715" width="36.5703125" style="1" customWidth="1"/>
    <col min="8716" max="8716" width="10" style="1" customWidth="1"/>
    <col min="8717" max="8717" width="5.7109375" style="1" bestFit="1" customWidth="1"/>
    <col min="8718" max="8718" width="10.28515625" style="1" bestFit="1" customWidth="1"/>
    <col min="8719" max="8719" width="13.28515625" style="1" bestFit="1" customWidth="1"/>
    <col min="8720" max="8720" width="10.140625" style="1" customWidth="1"/>
    <col min="8721" max="8721" width="10.7109375" style="1" bestFit="1" customWidth="1"/>
    <col min="8722" max="8722" width="13.5703125" style="1" customWidth="1"/>
    <col min="8723" max="8723" width="9.140625" style="1"/>
    <col min="8724" max="8724" width="6" style="1" bestFit="1" customWidth="1"/>
    <col min="8725" max="8725" width="9.85546875" style="1" bestFit="1" customWidth="1"/>
    <col min="8726" max="8726" width="9" style="1" customWidth="1"/>
    <col min="8727" max="8727" width="10" style="1" bestFit="1" customWidth="1"/>
    <col min="8728" max="8728" width="9.7109375" style="1" bestFit="1" customWidth="1"/>
    <col min="8729" max="8729" width="11.42578125" style="1" bestFit="1" customWidth="1"/>
    <col min="8730" max="8730" width="0.42578125" style="1" customWidth="1"/>
    <col min="8731" max="8969" width="9.140625" style="1"/>
    <col min="8970" max="8970" width="8.140625" style="1" customWidth="1"/>
    <col min="8971" max="8971" width="36.5703125" style="1" customWidth="1"/>
    <col min="8972" max="8972" width="10" style="1" customWidth="1"/>
    <col min="8973" max="8973" width="5.7109375" style="1" bestFit="1" customWidth="1"/>
    <col min="8974" max="8974" width="10.28515625" style="1" bestFit="1" customWidth="1"/>
    <col min="8975" max="8975" width="13.28515625" style="1" bestFit="1" customWidth="1"/>
    <col min="8976" max="8976" width="10.140625" style="1" customWidth="1"/>
    <col min="8977" max="8977" width="10.7109375" style="1" bestFit="1" customWidth="1"/>
    <col min="8978" max="8978" width="13.5703125" style="1" customWidth="1"/>
    <col min="8979" max="8979" width="9.140625" style="1"/>
    <col min="8980" max="8980" width="6" style="1" bestFit="1" customWidth="1"/>
    <col min="8981" max="8981" width="9.85546875" style="1" bestFit="1" customWidth="1"/>
    <col min="8982" max="8982" width="9" style="1" customWidth="1"/>
    <col min="8983" max="8983" width="10" style="1" bestFit="1" customWidth="1"/>
    <col min="8984" max="8984" width="9.7109375" style="1" bestFit="1" customWidth="1"/>
    <col min="8985" max="8985" width="11.42578125" style="1" bestFit="1" customWidth="1"/>
    <col min="8986" max="8986" width="0.42578125" style="1" customWidth="1"/>
    <col min="8987" max="9225" width="9.140625" style="1"/>
    <col min="9226" max="9226" width="8.140625" style="1" customWidth="1"/>
    <col min="9227" max="9227" width="36.5703125" style="1" customWidth="1"/>
    <col min="9228" max="9228" width="10" style="1" customWidth="1"/>
    <col min="9229" max="9229" width="5.7109375" style="1" bestFit="1" customWidth="1"/>
    <col min="9230" max="9230" width="10.28515625" style="1" bestFit="1" customWidth="1"/>
    <col min="9231" max="9231" width="13.28515625" style="1" bestFit="1" customWidth="1"/>
    <col min="9232" max="9232" width="10.140625" style="1" customWidth="1"/>
    <col min="9233" max="9233" width="10.7109375" style="1" bestFit="1" customWidth="1"/>
    <col min="9234" max="9234" width="13.5703125" style="1" customWidth="1"/>
    <col min="9235" max="9235" width="9.140625" style="1"/>
    <col min="9236" max="9236" width="6" style="1" bestFit="1" customWidth="1"/>
    <col min="9237" max="9237" width="9.85546875" style="1" bestFit="1" customWidth="1"/>
    <col min="9238" max="9238" width="9" style="1" customWidth="1"/>
    <col min="9239" max="9239" width="10" style="1" bestFit="1" customWidth="1"/>
    <col min="9240" max="9240" width="9.7109375" style="1" bestFit="1" customWidth="1"/>
    <col min="9241" max="9241" width="11.42578125" style="1" bestFit="1" customWidth="1"/>
    <col min="9242" max="9242" width="0.42578125" style="1" customWidth="1"/>
    <col min="9243" max="9481" width="9.140625" style="1"/>
    <col min="9482" max="9482" width="8.140625" style="1" customWidth="1"/>
    <col min="9483" max="9483" width="36.5703125" style="1" customWidth="1"/>
    <col min="9484" max="9484" width="10" style="1" customWidth="1"/>
    <col min="9485" max="9485" width="5.7109375" style="1" bestFit="1" customWidth="1"/>
    <col min="9486" max="9486" width="10.28515625" style="1" bestFit="1" customWidth="1"/>
    <col min="9487" max="9487" width="13.28515625" style="1" bestFit="1" customWidth="1"/>
    <col min="9488" max="9488" width="10.140625" style="1" customWidth="1"/>
    <col min="9489" max="9489" width="10.7109375" style="1" bestFit="1" customWidth="1"/>
    <col min="9490" max="9490" width="13.5703125" style="1" customWidth="1"/>
    <col min="9491" max="9491" width="9.140625" style="1"/>
    <col min="9492" max="9492" width="6" style="1" bestFit="1" customWidth="1"/>
    <col min="9493" max="9493" width="9.85546875" style="1" bestFit="1" customWidth="1"/>
    <col min="9494" max="9494" width="9" style="1" customWidth="1"/>
    <col min="9495" max="9495" width="10" style="1" bestFit="1" customWidth="1"/>
    <col min="9496" max="9496" width="9.7109375" style="1" bestFit="1" customWidth="1"/>
    <col min="9497" max="9497" width="11.42578125" style="1" bestFit="1" customWidth="1"/>
    <col min="9498" max="9498" width="0.42578125" style="1" customWidth="1"/>
    <col min="9499" max="9737" width="9.140625" style="1"/>
    <col min="9738" max="9738" width="8.140625" style="1" customWidth="1"/>
    <col min="9739" max="9739" width="36.5703125" style="1" customWidth="1"/>
    <col min="9740" max="9740" width="10" style="1" customWidth="1"/>
    <col min="9741" max="9741" width="5.7109375" style="1" bestFit="1" customWidth="1"/>
    <col min="9742" max="9742" width="10.28515625" style="1" bestFit="1" customWidth="1"/>
    <col min="9743" max="9743" width="13.28515625" style="1" bestFit="1" customWidth="1"/>
    <col min="9744" max="9744" width="10.140625" style="1" customWidth="1"/>
    <col min="9745" max="9745" width="10.7109375" style="1" bestFit="1" customWidth="1"/>
    <col min="9746" max="9746" width="13.5703125" style="1" customWidth="1"/>
    <col min="9747" max="9747" width="9.140625" style="1"/>
    <col min="9748" max="9748" width="6" style="1" bestFit="1" customWidth="1"/>
    <col min="9749" max="9749" width="9.85546875" style="1" bestFit="1" customWidth="1"/>
    <col min="9750" max="9750" width="9" style="1" customWidth="1"/>
    <col min="9751" max="9751" width="10" style="1" bestFit="1" customWidth="1"/>
    <col min="9752" max="9752" width="9.7109375" style="1" bestFit="1" customWidth="1"/>
    <col min="9753" max="9753" width="11.42578125" style="1" bestFit="1" customWidth="1"/>
    <col min="9754" max="9754" width="0.42578125" style="1" customWidth="1"/>
    <col min="9755" max="9993" width="9.140625" style="1"/>
    <col min="9994" max="9994" width="8.140625" style="1" customWidth="1"/>
    <col min="9995" max="9995" width="36.5703125" style="1" customWidth="1"/>
    <col min="9996" max="9996" width="10" style="1" customWidth="1"/>
    <col min="9997" max="9997" width="5.7109375" style="1" bestFit="1" customWidth="1"/>
    <col min="9998" max="9998" width="10.28515625" style="1" bestFit="1" customWidth="1"/>
    <col min="9999" max="9999" width="13.28515625" style="1" bestFit="1" customWidth="1"/>
    <col min="10000" max="10000" width="10.140625" style="1" customWidth="1"/>
    <col min="10001" max="10001" width="10.7109375" style="1" bestFit="1" customWidth="1"/>
    <col min="10002" max="10002" width="13.5703125" style="1" customWidth="1"/>
    <col min="10003" max="10003" width="9.140625" style="1"/>
    <col min="10004" max="10004" width="6" style="1" bestFit="1" customWidth="1"/>
    <col min="10005" max="10005" width="9.85546875" style="1" bestFit="1" customWidth="1"/>
    <col min="10006" max="10006" width="9" style="1" customWidth="1"/>
    <col min="10007" max="10007" width="10" style="1" bestFit="1" customWidth="1"/>
    <col min="10008" max="10008" width="9.7109375" style="1" bestFit="1" customWidth="1"/>
    <col min="10009" max="10009" width="11.42578125" style="1" bestFit="1" customWidth="1"/>
    <col min="10010" max="10010" width="0.42578125" style="1" customWidth="1"/>
    <col min="10011" max="10249" width="9.140625" style="1"/>
    <col min="10250" max="10250" width="8.140625" style="1" customWidth="1"/>
    <col min="10251" max="10251" width="36.5703125" style="1" customWidth="1"/>
    <col min="10252" max="10252" width="10" style="1" customWidth="1"/>
    <col min="10253" max="10253" width="5.7109375" style="1" bestFit="1" customWidth="1"/>
    <col min="10254" max="10254" width="10.28515625" style="1" bestFit="1" customWidth="1"/>
    <col min="10255" max="10255" width="13.28515625" style="1" bestFit="1" customWidth="1"/>
    <col min="10256" max="10256" width="10.140625" style="1" customWidth="1"/>
    <col min="10257" max="10257" width="10.7109375" style="1" bestFit="1" customWidth="1"/>
    <col min="10258" max="10258" width="13.5703125" style="1" customWidth="1"/>
    <col min="10259" max="10259" width="9.140625" style="1"/>
    <col min="10260" max="10260" width="6" style="1" bestFit="1" customWidth="1"/>
    <col min="10261" max="10261" width="9.85546875" style="1" bestFit="1" customWidth="1"/>
    <col min="10262" max="10262" width="9" style="1" customWidth="1"/>
    <col min="10263" max="10263" width="10" style="1" bestFit="1" customWidth="1"/>
    <col min="10264" max="10264" width="9.7109375" style="1" bestFit="1" customWidth="1"/>
    <col min="10265" max="10265" width="11.42578125" style="1" bestFit="1" customWidth="1"/>
    <col min="10266" max="10266" width="0.42578125" style="1" customWidth="1"/>
    <col min="10267" max="10505" width="9.140625" style="1"/>
    <col min="10506" max="10506" width="8.140625" style="1" customWidth="1"/>
    <col min="10507" max="10507" width="36.5703125" style="1" customWidth="1"/>
    <col min="10508" max="10508" width="10" style="1" customWidth="1"/>
    <col min="10509" max="10509" width="5.7109375" style="1" bestFit="1" customWidth="1"/>
    <col min="10510" max="10510" width="10.28515625" style="1" bestFit="1" customWidth="1"/>
    <col min="10511" max="10511" width="13.28515625" style="1" bestFit="1" customWidth="1"/>
    <col min="10512" max="10512" width="10.140625" style="1" customWidth="1"/>
    <col min="10513" max="10513" width="10.7109375" style="1" bestFit="1" customWidth="1"/>
    <col min="10514" max="10514" width="13.5703125" style="1" customWidth="1"/>
    <col min="10515" max="10515" width="9.140625" style="1"/>
    <col min="10516" max="10516" width="6" style="1" bestFit="1" customWidth="1"/>
    <col min="10517" max="10517" width="9.85546875" style="1" bestFit="1" customWidth="1"/>
    <col min="10518" max="10518" width="9" style="1" customWidth="1"/>
    <col min="10519" max="10519" width="10" style="1" bestFit="1" customWidth="1"/>
    <col min="10520" max="10520" width="9.7109375" style="1" bestFit="1" customWidth="1"/>
    <col min="10521" max="10521" width="11.42578125" style="1" bestFit="1" customWidth="1"/>
    <col min="10522" max="10522" width="0.42578125" style="1" customWidth="1"/>
    <col min="10523" max="10761" width="9.140625" style="1"/>
    <col min="10762" max="10762" width="8.140625" style="1" customWidth="1"/>
    <col min="10763" max="10763" width="36.5703125" style="1" customWidth="1"/>
    <col min="10764" max="10764" width="10" style="1" customWidth="1"/>
    <col min="10765" max="10765" width="5.7109375" style="1" bestFit="1" customWidth="1"/>
    <col min="10766" max="10766" width="10.28515625" style="1" bestFit="1" customWidth="1"/>
    <col min="10767" max="10767" width="13.28515625" style="1" bestFit="1" customWidth="1"/>
    <col min="10768" max="10768" width="10.140625" style="1" customWidth="1"/>
    <col min="10769" max="10769" width="10.7109375" style="1" bestFit="1" customWidth="1"/>
    <col min="10770" max="10770" width="13.5703125" style="1" customWidth="1"/>
    <col min="10771" max="10771" width="9.140625" style="1"/>
    <col min="10772" max="10772" width="6" style="1" bestFit="1" customWidth="1"/>
    <col min="10773" max="10773" width="9.85546875" style="1" bestFit="1" customWidth="1"/>
    <col min="10774" max="10774" width="9" style="1" customWidth="1"/>
    <col min="10775" max="10775" width="10" style="1" bestFit="1" customWidth="1"/>
    <col min="10776" max="10776" width="9.7109375" style="1" bestFit="1" customWidth="1"/>
    <col min="10777" max="10777" width="11.42578125" style="1" bestFit="1" customWidth="1"/>
    <col min="10778" max="10778" width="0.42578125" style="1" customWidth="1"/>
    <col min="10779" max="11017" width="9.140625" style="1"/>
    <col min="11018" max="11018" width="8.140625" style="1" customWidth="1"/>
    <col min="11019" max="11019" width="36.5703125" style="1" customWidth="1"/>
    <col min="11020" max="11020" width="10" style="1" customWidth="1"/>
    <col min="11021" max="11021" width="5.7109375" style="1" bestFit="1" customWidth="1"/>
    <col min="11022" max="11022" width="10.28515625" style="1" bestFit="1" customWidth="1"/>
    <col min="11023" max="11023" width="13.28515625" style="1" bestFit="1" customWidth="1"/>
    <col min="11024" max="11024" width="10.140625" style="1" customWidth="1"/>
    <col min="11025" max="11025" width="10.7109375" style="1" bestFit="1" customWidth="1"/>
    <col min="11026" max="11026" width="13.5703125" style="1" customWidth="1"/>
    <col min="11027" max="11027" width="9.140625" style="1"/>
    <col min="11028" max="11028" width="6" style="1" bestFit="1" customWidth="1"/>
    <col min="11029" max="11029" width="9.85546875" style="1" bestFit="1" customWidth="1"/>
    <col min="11030" max="11030" width="9" style="1" customWidth="1"/>
    <col min="11031" max="11031" width="10" style="1" bestFit="1" customWidth="1"/>
    <col min="11032" max="11032" width="9.7109375" style="1" bestFit="1" customWidth="1"/>
    <col min="11033" max="11033" width="11.42578125" style="1" bestFit="1" customWidth="1"/>
    <col min="11034" max="11034" width="0.42578125" style="1" customWidth="1"/>
    <col min="11035" max="11273" width="9.140625" style="1"/>
    <col min="11274" max="11274" width="8.140625" style="1" customWidth="1"/>
    <col min="11275" max="11275" width="36.5703125" style="1" customWidth="1"/>
    <col min="11276" max="11276" width="10" style="1" customWidth="1"/>
    <col min="11277" max="11277" width="5.7109375" style="1" bestFit="1" customWidth="1"/>
    <col min="11278" max="11278" width="10.28515625" style="1" bestFit="1" customWidth="1"/>
    <col min="11279" max="11279" width="13.28515625" style="1" bestFit="1" customWidth="1"/>
    <col min="11280" max="11280" width="10.140625" style="1" customWidth="1"/>
    <col min="11281" max="11281" width="10.7109375" style="1" bestFit="1" customWidth="1"/>
    <col min="11282" max="11282" width="13.5703125" style="1" customWidth="1"/>
    <col min="11283" max="11283" width="9.140625" style="1"/>
    <col min="11284" max="11284" width="6" style="1" bestFit="1" customWidth="1"/>
    <col min="11285" max="11285" width="9.85546875" style="1" bestFit="1" customWidth="1"/>
    <col min="11286" max="11286" width="9" style="1" customWidth="1"/>
    <col min="11287" max="11287" width="10" style="1" bestFit="1" customWidth="1"/>
    <col min="11288" max="11288" width="9.7109375" style="1" bestFit="1" customWidth="1"/>
    <col min="11289" max="11289" width="11.42578125" style="1" bestFit="1" customWidth="1"/>
    <col min="11290" max="11290" width="0.42578125" style="1" customWidth="1"/>
    <col min="11291" max="11529" width="9.140625" style="1"/>
    <col min="11530" max="11530" width="8.140625" style="1" customWidth="1"/>
    <col min="11531" max="11531" width="36.5703125" style="1" customWidth="1"/>
    <col min="11532" max="11532" width="10" style="1" customWidth="1"/>
    <col min="11533" max="11533" width="5.7109375" style="1" bestFit="1" customWidth="1"/>
    <col min="11534" max="11534" width="10.28515625" style="1" bestFit="1" customWidth="1"/>
    <col min="11535" max="11535" width="13.28515625" style="1" bestFit="1" customWidth="1"/>
    <col min="11536" max="11536" width="10.140625" style="1" customWidth="1"/>
    <col min="11537" max="11537" width="10.7109375" style="1" bestFit="1" customWidth="1"/>
    <col min="11538" max="11538" width="13.5703125" style="1" customWidth="1"/>
    <col min="11539" max="11539" width="9.140625" style="1"/>
    <col min="11540" max="11540" width="6" style="1" bestFit="1" customWidth="1"/>
    <col min="11541" max="11541" width="9.85546875" style="1" bestFit="1" customWidth="1"/>
    <col min="11542" max="11542" width="9" style="1" customWidth="1"/>
    <col min="11543" max="11543" width="10" style="1" bestFit="1" customWidth="1"/>
    <col min="11544" max="11544" width="9.7109375" style="1" bestFit="1" customWidth="1"/>
    <col min="11545" max="11545" width="11.42578125" style="1" bestFit="1" customWidth="1"/>
    <col min="11546" max="11546" width="0.42578125" style="1" customWidth="1"/>
    <col min="11547" max="11785" width="9.140625" style="1"/>
    <col min="11786" max="11786" width="8.140625" style="1" customWidth="1"/>
    <col min="11787" max="11787" width="36.5703125" style="1" customWidth="1"/>
    <col min="11788" max="11788" width="10" style="1" customWidth="1"/>
    <col min="11789" max="11789" width="5.7109375" style="1" bestFit="1" customWidth="1"/>
    <col min="11790" max="11790" width="10.28515625" style="1" bestFit="1" customWidth="1"/>
    <col min="11791" max="11791" width="13.28515625" style="1" bestFit="1" customWidth="1"/>
    <col min="11792" max="11792" width="10.140625" style="1" customWidth="1"/>
    <col min="11793" max="11793" width="10.7109375" style="1" bestFit="1" customWidth="1"/>
    <col min="11794" max="11794" width="13.5703125" style="1" customWidth="1"/>
    <col min="11795" max="11795" width="9.140625" style="1"/>
    <col min="11796" max="11796" width="6" style="1" bestFit="1" customWidth="1"/>
    <col min="11797" max="11797" width="9.85546875" style="1" bestFit="1" customWidth="1"/>
    <col min="11798" max="11798" width="9" style="1" customWidth="1"/>
    <col min="11799" max="11799" width="10" style="1" bestFit="1" customWidth="1"/>
    <col min="11800" max="11800" width="9.7109375" style="1" bestFit="1" customWidth="1"/>
    <col min="11801" max="11801" width="11.42578125" style="1" bestFit="1" customWidth="1"/>
    <col min="11802" max="11802" width="0.42578125" style="1" customWidth="1"/>
    <col min="11803" max="12041" width="9.140625" style="1"/>
    <col min="12042" max="12042" width="8.140625" style="1" customWidth="1"/>
    <col min="12043" max="12043" width="36.5703125" style="1" customWidth="1"/>
    <col min="12044" max="12044" width="10" style="1" customWidth="1"/>
    <col min="12045" max="12045" width="5.7109375" style="1" bestFit="1" customWidth="1"/>
    <col min="12046" max="12046" width="10.28515625" style="1" bestFit="1" customWidth="1"/>
    <col min="12047" max="12047" width="13.28515625" style="1" bestFit="1" customWidth="1"/>
    <col min="12048" max="12048" width="10.140625" style="1" customWidth="1"/>
    <col min="12049" max="12049" width="10.7109375" style="1" bestFit="1" customWidth="1"/>
    <col min="12050" max="12050" width="13.5703125" style="1" customWidth="1"/>
    <col min="12051" max="12051" width="9.140625" style="1"/>
    <col min="12052" max="12052" width="6" style="1" bestFit="1" customWidth="1"/>
    <col min="12053" max="12053" width="9.85546875" style="1" bestFit="1" customWidth="1"/>
    <col min="12054" max="12054" width="9" style="1" customWidth="1"/>
    <col min="12055" max="12055" width="10" style="1" bestFit="1" customWidth="1"/>
    <col min="12056" max="12056" width="9.7109375" style="1" bestFit="1" customWidth="1"/>
    <col min="12057" max="12057" width="11.42578125" style="1" bestFit="1" customWidth="1"/>
    <col min="12058" max="12058" width="0.42578125" style="1" customWidth="1"/>
    <col min="12059" max="12297" width="9.140625" style="1"/>
    <col min="12298" max="12298" width="8.140625" style="1" customWidth="1"/>
    <col min="12299" max="12299" width="36.5703125" style="1" customWidth="1"/>
    <col min="12300" max="12300" width="10" style="1" customWidth="1"/>
    <col min="12301" max="12301" width="5.7109375" style="1" bestFit="1" customWidth="1"/>
    <col min="12302" max="12302" width="10.28515625" style="1" bestFit="1" customWidth="1"/>
    <col min="12303" max="12303" width="13.28515625" style="1" bestFit="1" customWidth="1"/>
    <col min="12304" max="12304" width="10.140625" style="1" customWidth="1"/>
    <col min="12305" max="12305" width="10.7109375" style="1" bestFit="1" customWidth="1"/>
    <col min="12306" max="12306" width="13.5703125" style="1" customWidth="1"/>
    <col min="12307" max="12307" width="9.140625" style="1"/>
    <col min="12308" max="12308" width="6" style="1" bestFit="1" customWidth="1"/>
    <col min="12309" max="12309" width="9.85546875" style="1" bestFit="1" customWidth="1"/>
    <col min="12310" max="12310" width="9" style="1" customWidth="1"/>
    <col min="12311" max="12311" width="10" style="1" bestFit="1" customWidth="1"/>
    <col min="12312" max="12312" width="9.7109375" style="1" bestFit="1" customWidth="1"/>
    <col min="12313" max="12313" width="11.42578125" style="1" bestFit="1" customWidth="1"/>
    <col min="12314" max="12314" width="0.42578125" style="1" customWidth="1"/>
    <col min="12315" max="12553" width="9.140625" style="1"/>
    <col min="12554" max="12554" width="8.140625" style="1" customWidth="1"/>
    <col min="12555" max="12555" width="36.5703125" style="1" customWidth="1"/>
    <col min="12556" max="12556" width="10" style="1" customWidth="1"/>
    <col min="12557" max="12557" width="5.7109375" style="1" bestFit="1" customWidth="1"/>
    <col min="12558" max="12558" width="10.28515625" style="1" bestFit="1" customWidth="1"/>
    <col min="12559" max="12559" width="13.28515625" style="1" bestFit="1" customWidth="1"/>
    <col min="12560" max="12560" width="10.140625" style="1" customWidth="1"/>
    <col min="12561" max="12561" width="10.7109375" style="1" bestFit="1" customWidth="1"/>
    <col min="12562" max="12562" width="13.5703125" style="1" customWidth="1"/>
    <col min="12563" max="12563" width="9.140625" style="1"/>
    <col min="12564" max="12564" width="6" style="1" bestFit="1" customWidth="1"/>
    <col min="12565" max="12565" width="9.85546875" style="1" bestFit="1" customWidth="1"/>
    <col min="12566" max="12566" width="9" style="1" customWidth="1"/>
    <col min="12567" max="12567" width="10" style="1" bestFit="1" customWidth="1"/>
    <col min="12568" max="12568" width="9.7109375" style="1" bestFit="1" customWidth="1"/>
    <col min="12569" max="12569" width="11.42578125" style="1" bestFit="1" customWidth="1"/>
    <col min="12570" max="12570" width="0.42578125" style="1" customWidth="1"/>
    <col min="12571" max="12809" width="9.140625" style="1"/>
    <col min="12810" max="12810" width="8.140625" style="1" customWidth="1"/>
    <col min="12811" max="12811" width="36.5703125" style="1" customWidth="1"/>
    <col min="12812" max="12812" width="10" style="1" customWidth="1"/>
    <col min="12813" max="12813" width="5.7109375" style="1" bestFit="1" customWidth="1"/>
    <col min="12814" max="12814" width="10.28515625" style="1" bestFit="1" customWidth="1"/>
    <col min="12815" max="12815" width="13.28515625" style="1" bestFit="1" customWidth="1"/>
    <col min="12816" max="12816" width="10.140625" style="1" customWidth="1"/>
    <col min="12817" max="12817" width="10.7109375" style="1" bestFit="1" customWidth="1"/>
    <col min="12818" max="12818" width="13.5703125" style="1" customWidth="1"/>
    <col min="12819" max="12819" width="9.140625" style="1"/>
    <col min="12820" max="12820" width="6" style="1" bestFit="1" customWidth="1"/>
    <col min="12821" max="12821" width="9.85546875" style="1" bestFit="1" customWidth="1"/>
    <col min="12822" max="12822" width="9" style="1" customWidth="1"/>
    <col min="12823" max="12823" width="10" style="1" bestFit="1" customWidth="1"/>
    <col min="12824" max="12824" width="9.7109375" style="1" bestFit="1" customWidth="1"/>
    <col min="12825" max="12825" width="11.42578125" style="1" bestFit="1" customWidth="1"/>
    <col min="12826" max="12826" width="0.42578125" style="1" customWidth="1"/>
    <col min="12827" max="13065" width="9.140625" style="1"/>
    <col min="13066" max="13066" width="8.140625" style="1" customWidth="1"/>
    <col min="13067" max="13067" width="36.5703125" style="1" customWidth="1"/>
    <col min="13068" max="13068" width="10" style="1" customWidth="1"/>
    <col min="13069" max="13069" width="5.7109375" style="1" bestFit="1" customWidth="1"/>
    <col min="13070" max="13070" width="10.28515625" style="1" bestFit="1" customWidth="1"/>
    <col min="13071" max="13071" width="13.28515625" style="1" bestFit="1" customWidth="1"/>
    <col min="13072" max="13072" width="10.140625" style="1" customWidth="1"/>
    <col min="13073" max="13073" width="10.7109375" style="1" bestFit="1" customWidth="1"/>
    <col min="13074" max="13074" width="13.5703125" style="1" customWidth="1"/>
    <col min="13075" max="13075" width="9.140625" style="1"/>
    <col min="13076" max="13076" width="6" style="1" bestFit="1" customWidth="1"/>
    <col min="13077" max="13077" width="9.85546875" style="1" bestFit="1" customWidth="1"/>
    <col min="13078" max="13078" width="9" style="1" customWidth="1"/>
    <col min="13079" max="13079" width="10" style="1" bestFit="1" customWidth="1"/>
    <col min="13080" max="13080" width="9.7109375" style="1" bestFit="1" customWidth="1"/>
    <col min="13081" max="13081" width="11.42578125" style="1" bestFit="1" customWidth="1"/>
    <col min="13082" max="13082" width="0.42578125" style="1" customWidth="1"/>
    <col min="13083" max="13321" width="9.140625" style="1"/>
    <col min="13322" max="13322" width="8.140625" style="1" customWidth="1"/>
    <col min="13323" max="13323" width="36.5703125" style="1" customWidth="1"/>
    <col min="13324" max="13324" width="10" style="1" customWidth="1"/>
    <col min="13325" max="13325" width="5.7109375" style="1" bestFit="1" customWidth="1"/>
    <col min="13326" max="13326" width="10.28515625" style="1" bestFit="1" customWidth="1"/>
    <col min="13327" max="13327" width="13.28515625" style="1" bestFit="1" customWidth="1"/>
    <col min="13328" max="13328" width="10.140625" style="1" customWidth="1"/>
    <col min="13329" max="13329" width="10.7109375" style="1" bestFit="1" customWidth="1"/>
    <col min="13330" max="13330" width="13.5703125" style="1" customWidth="1"/>
    <col min="13331" max="13331" width="9.140625" style="1"/>
    <col min="13332" max="13332" width="6" style="1" bestFit="1" customWidth="1"/>
    <col min="13333" max="13333" width="9.85546875" style="1" bestFit="1" customWidth="1"/>
    <col min="13334" max="13334" width="9" style="1" customWidth="1"/>
    <col min="13335" max="13335" width="10" style="1" bestFit="1" customWidth="1"/>
    <col min="13336" max="13336" width="9.7109375" style="1" bestFit="1" customWidth="1"/>
    <col min="13337" max="13337" width="11.42578125" style="1" bestFit="1" customWidth="1"/>
    <col min="13338" max="13338" width="0.42578125" style="1" customWidth="1"/>
    <col min="13339" max="13577" width="9.140625" style="1"/>
    <col min="13578" max="13578" width="8.140625" style="1" customWidth="1"/>
    <col min="13579" max="13579" width="36.5703125" style="1" customWidth="1"/>
    <col min="13580" max="13580" width="10" style="1" customWidth="1"/>
    <col min="13581" max="13581" width="5.7109375" style="1" bestFit="1" customWidth="1"/>
    <col min="13582" max="13582" width="10.28515625" style="1" bestFit="1" customWidth="1"/>
    <col min="13583" max="13583" width="13.28515625" style="1" bestFit="1" customWidth="1"/>
    <col min="13584" max="13584" width="10.140625" style="1" customWidth="1"/>
    <col min="13585" max="13585" width="10.7109375" style="1" bestFit="1" customWidth="1"/>
    <col min="13586" max="13586" width="13.5703125" style="1" customWidth="1"/>
    <col min="13587" max="13587" width="9.140625" style="1"/>
    <col min="13588" max="13588" width="6" style="1" bestFit="1" customWidth="1"/>
    <col min="13589" max="13589" width="9.85546875" style="1" bestFit="1" customWidth="1"/>
    <col min="13590" max="13590" width="9" style="1" customWidth="1"/>
    <col min="13591" max="13591" width="10" style="1" bestFit="1" customWidth="1"/>
    <col min="13592" max="13592" width="9.7109375" style="1" bestFit="1" customWidth="1"/>
    <col min="13593" max="13593" width="11.42578125" style="1" bestFit="1" customWidth="1"/>
    <col min="13594" max="13594" width="0.42578125" style="1" customWidth="1"/>
    <col min="13595" max="13833" width="9.140625" style="1"/>
    <col min="13834" max="13834" width="8.140625" style="1" customWidth="1"/>
    <col min="13835" max="13835" width="36.5703125" style="1" customWidth="1"/>
    <col min="13836" max="13836" width="10" style="1" customWidth="1"/>
    <col min="13837" max="13837" width="5.7109375" style="1" bestFit="1" customWidth="1"/>
    <col min="13838" max="13838" width="10.28515625" style="1" bestFit="1" customWidth="1"/>
    <col min="13839" max="13839" width="13.28515625" style="1" bestFit="1" customWidth="1"/>
    <col min="13840" max="13840" width="10.140625" style="1" customWidth="1"/>
    <col min="13841" max="13841" width="10.7109375" style="1" bestFit="1" customWidth="1"/>
    <col min="13842" max="13842" width="13.5703125" style="1" customWidth="1"/>
    <col min="13843" max="13843" width="9.140625" style="1"/>
    <col min="13844" max="13844" width="6" style="1" bestFit="1" customWidth="1"/>
    <col min="13845" max="13845" width="9.85546875" style="1" bestFit="1" customWidth="1"/>
    <col min="13846" max="13846" width="9" style="1" customWidth="1"/>
    <col min="13847" max="13847" width="10" style="1" bestFit="1" customWidth="1"/>
    <col min="13848" max="13848" width="9.7109375" style="1" bestFit="1" customWidth="1"/>
    <col min="13849" max="13849" width="11.42578125" style="1" bestFit="1" customWidth="1"/>
    <col min="13850" max="13850" width="0.42578125" style="1" customWidth="1"/>
    <col min="13851" max="14089" width="9.140625" style="1"/>
    <col min="14090" max="14090" width="8.140625" style="1" customWidth="1"/>
    <col min="14091" max="14091" width="36.5703125" style="1" customWidth="1"/>
    <col min="14092" max="14092" width="10" style="1" customWidth="1"/>
    <col min="14093" max="14093" width="5.7109375" style="1" bestFit="1" customWidth="1"/>
    <col min="14094" max="14094" width="10.28515625" style="1" bestFit="1" customWidth="1"/>
    <col min="14095" max="14095" width="13.28515625" style="1" bestFit="1" customWidth="1"/>
    <col min="14096" max="14096" width="10.140625" style="1" customWidth="1"/>
    <col min="14097" max="14097" width="10.7109375" style="1" bestFit="1" customWidth="1"/>
    <col min="14098" max="14098" width="13.5703125" style="1" customWidth="1"/>
    <col min="14099" max="14099" width="9.140625" style="1"/>
    <col min="14100" max="14100" width="6" style="1" bestFit="1" customWidth="1"/>
    <col min="14101" max="14101" width="9.85546875" style="1" bestFit="1" customWidth="1"/>
    <col min="14102" max="14102" width="9" style="1" customWidth="1"/>
    <col min="14103" max="14103" width="10" style="1" bestFit="1" customWidth="1"/>
    <col min="14104" max="14104" width="9.7109375" style="1" bestFit="1" customWidth="1"/>
    <col min="14105" max="14105" width="11.42578125" style="1" bestFit="1" customWidth="1"/>
    <col min="14106" max="14106" width="0.42578125" style="1" customWidth="1"/>
    <col min="14107" max="14345" width="9.140625" style="1"/>
    <col min="14346" max="14346" width="8.140625" style="1" customWidth="1"/>
    <col min="14347" max="14347" width="36.5703125" style="1" customWidth="1"/>
    <col min="14348" max="14348" width="10" style="1" customWidth="1"/>
    <col min="14349" max="14349" width="5.7109375" style="1" bestFit="1" customWidth="1"/>
    <col min="14350" max="14350" width="10.28515625" style="1" bestFit="1" customWidth="1"/>
    <col min="14351" max="14351" width="13.28515625" style="1" bestFit="1" customWidth="1"/>
    <col min="14352" max="14352" width="10.140625" style="1" customWidth="1"/>
    <col min="14353" max="14353" width="10.7109375" style="1" bestFit="1" customWidth="1"/>
    <col min="14354" max="14354" width="13.5703125" style="1" customWidth="1"/>
    <col min="14355" max="14355" width="9.140625" style="1"/>
    <col min="14356" max="14356" width="6" style="1" bestFit="1" customWidth="1"/>
    <col min="14357" max="14357" width="9.85546875" style="1" bestFit="1" customWidth="1"/>
    <col min="14358" max="14358" width="9" style="1" customWidth="1"/>
    <col min="14359" max="14359" width="10" style="1" bestFit="1" customWidth="1"/>
    <col min="14360" max="14360" width="9.7109375" style="1" bestFit="1" customWidth="1"/>
    <col min="14361" max="14361" width="11.42578125" style="1" bestFit="1" customWidth="1"/>
    <col min="14362" max="14362" width="0.42578125" style="1" customWidth="1"/>
    <col min="14363" max="14601" width="9.140625" style="1"/>
    <col min="14602" max="14602" width="8.140625" style="1" customWidth="1"/>
    <col min="14603" max="14603" width="36.5703125" style="1" customWidth="1"/>
    <col min="14604" max="14604" width="10" style="1" customWidth="1"/>
    <col min="14605" max="14605" width="5.7109375" style="1" bestFit="1" customWidth="1"/>
    <col min="14606" max="14606" width="10.28515625" style="1" bestFit="1" customWidth="1"/>
    <col min="14607" max="14607" width="13.28515625" style="1" bestFit="1" customWidth="1"/>
    <col min="14608" max="14608" width="10.140625" style="1" customWidth="1"/>
    <col min="14609" max="14609" width="10.7109375" style="1" bestFit="1" customWidth="1"/>
    <col min="14610" max="14610" width="13.5703125" style="1" customWidth="1"/>
    <col min="14611" max="14611" width="9.140625" style="1"/>
    <col min="14612" max="14612" width="6" style="1" bestFit="1" customWidth="1"/>
    <col min="14613" max="14613" width="9.85546875" style="1" bestFit="1" customWidth="1"/>
    <col min="14614" max="14614" width="9" style="1" customWidth="1"/>
    <col min="14615" max="14615" width="10" style="1" bestFit="1" customWidth="1"/>
    <col min="14616" max="14616" width="9.7109375" style="1" bestFit="1" customWidth="1"/>
    <col min="14617" max="14617" width="11.42578125" style="1" bestFit="1" customWidth="1"/>
    <col min="14618" max="14618" width="0.42578125" style="1" customWidth="1"/>
    <col min="14619" max="14857" width="9.140625" style="1"/>
    <col min="14858" max="14858" width="8.140625" style="1" customWidth="1"/>
    <col min="14859" max="14859" width="36.5703125" style="1" customWidth="1"/>
    <col min="14860" max="14860" width="10" style="1" customWidth="1"/>
    <col min="14861" max="14861" width="5.7109375" style="1" bestFit="1" customWidth="1"/>
    <col min="14862" max="14862" width="10.28515625" style="1" bestFit="1" customWidth="1"/>
    <col min="14863" max="14863" width="13.28515625" style="1" bestFit="1" customWidth="1"/>
    <col min="14864" max="14864" width="10.140625" style="1" customWidth="1"/>
    <col min="14865" max="14865" width="10.7109375" style="1" bestFit="1" customWidth="1"/>
    <col min="14866" max="14866" width="13.5703125" style="1" customWidth="1"/>
    <col min="14867" max="14867" width="9.140625" style="1"/>
    <col min="14868" max="14868" width="6" style="1" bestFit="1" customWidth="1"/>
    <col min="14869" max="14869" width="9.85546875" style="1" bestFit="1" customWidth="1"/>
    <col min="14870" max="14870" width="9" style="1" customWidth="1"/>
    <col min="14871" max="14871" width="10" style="1" bestFit="1" customWidth="1"/>
    <col min="14872" max="14872" width="9.7109375" style="1" bestFit="1" customWidth="1"/>
    <col min="14873" max="14873" width="11.42578125" style="1" bestFit="1" customWidth="1"/>
    <col min="14874" max="14874" width="0.42578125" style="1" customWidth="1"/>
    <col min="14875" max="15113" width="9.140625" style="1"/>
    <col min="15114" max="15114" width="8.140625" style="1" customWidth="1"/>
    <col min="15115" max="15115" width="36.5703125" style="1" customWidth="1"/>
    <col min="15116" max="15116" width="10" style="1" customWidth="1"/>
    <col min="15117" max="15117" width="5.7109375" style="1" bestFit="1" customWidth="1"/>
    <col min="15118" max="15118" width="10.28515625" style="1" bestFit="1" customWidth="1"/>
    <col min="15119" max="15119" width="13.28515625" style="1" bestFit="1" customWidth="1"/>
    <col min="15120" max="15120" width="10.140625" style="1" customWidth="1"/>
    <col min="15121" max="15121" width="10.7109375" style="1" bestFit="1" customWidth="1"/>
    <col min="15122" max="15122" width="13.5703125" style="1" customWidth="1"/>
    <col min="15123" max="15123" width="9.140625" style="1"/>
    <col min="15124" max="15124" width="6" style="1" bestFit="1" customWidth="1"/>
    <col min="15125" max="15125" width="9.85546875" style="1" bestFit="1" customWidth="1"/>
    <col min="15126" max="15126" width="9" style="1" customWidth="1"/>
    <col min="15127" max="15127" width="10" style="1" bestFit="1" customWidth="1"/>
    <col min="15128" max="15128" width="9.7109375" style="1" bestFit="1" customWidth="1"/>
    <col min="15129" max="15129" width="11.42578125" style="1" bestFit="1" customWidth="1"/>
    <col min="15130" max="15130" width="0.42578125" style="1" customWidth="1"/>
    <col min="15131" max="15369" width="9.140625" style="1"/>
    <col min="15370" max="15370" width="8.140625" style="1" customWidth="1"/>
    <col min="15371" max="15371" width="36.5703125" style="1" customWidth="1"/>
    <col min="15372" max="15372" width="10" style="1" customWidth="1"/>
    <col min="15373" max="15373" width="5.7109375" style="1" bestFit="1" customWidth="1"/>
    <col min="15374" max="15374" width="10.28515625" style="1" bestFit="1" customWidth="1"/>
    <col min="15375" max="15375" width="13.28515625" style="1" bestFit="1" customWidth="1"/>
    <col min="15376" max="15376" width="10.140625" style="1" customWidth="1"/>
    <col min="15377" max="15377" width="10.7109375" style="1" bestFit="1" customWidth="1"/>
    <col min="15378" max="15378" width="13.5703125" style="1" customWidth="1"/>
    <col min="15379" max="15379" width="9.140625" style="1"/>
    <col min="15380" max="15380" width="6" style="1" bestFit="1" customWidth="1"/>
    <col min="15381" max="15381" width="9.85546875" style="1" bestFit="1" customWidth="1"/>
    <col min="15382" max="15382" width="9" style="1" customWidth="1"/>
    <col min="15383" max="15383" width="10" style="1" bestFit="1" customWidth="1"/>
    <col min="15384" max="15384" width="9.7109375" style="1" bestFit="1" customWidth="1"/>
    <col min="15385" max="15385" width="11.42578125" style="1" bestFit="1" customWidth="1"/>
    <col min="15386" max="15386" width="0.42578125" style="1" customWidth="1"/>
    <col min="15387" max="15625" width="9.140625" style="1"/>
    <col min="15626" max="15626" width="8.140625" style="1" customWidth="1"/>
    <col min="15627" max="15627" width="36.5703125" style="1" customWidth="1"/>
    <col min="15628" max="15628" width="10" style="1" customWidth="1"/>
    <col min="15629" max="15629" width="5.7109375" style="1" bestFit="1" customWidth="1"/>
    <col min="15630" max="15630" width="10.28515625" style="1" bestFit="1" customWidth="1"/>
    <col min="15631" max="15631" width="13.28515625" style="1" bestFit="1" customWidth="1"/>
    <col min="15632" max="15632" width="10.140625" style="1" customWidth="1"/>
    <col min="15633" max="15633" width="10.7109375" style="1" bestFit="1" customWidth="1"/>
    <col min="15634" max="15634" width="13.5703125" style="1" customWidth="1"/>
    <col min="15635" max="15635" width="9.140625" style="1"/>
    <col min="15636" max="15636" width="6" style="1" bestFit="1" customWidth="1"/>
    <col min="15637" max="15637" width="9.85546875" style="1" bestFit="1" customWidth="1"/>
    <col min="15638" max="15638" width="9" style="1" customWidth="1"/>
    <col min="15639" max="15639" width="10" style="1" bestFit="1" customWidth="1"/>
    <col min="15640" max="15640" width="9.7109375" style="1" bestFit="1" customWidth="1"/>
    <col min="15641" max="15641" width="11.42578125" style="1" bestFit="1" customWidth="1"/>
    <col min="15642" max="15642" width="0.42578125" style="1" customWidth="1"/>
    <col min="15643" max="15881" width="9.140625" style="1"/>
    <col min="15882" max="15882" width="8.140625" style="1" customWidth="1"/>
    <col min="15883" max="15883" width="36.5703125" style="1" customWidth="1"/>
    <col min="15884" max="15884" width="10" style="1" customWidth="1"/>
    <col min="15885" max="15885" width="5.7109375" style="1" bestFit="1" customWidth="1"/>
    <col min="15886" max="15886" width="10.28515625" style="1" bestFit="1" customWidth="1"/>
    <col min="15887" max="15887" width="13.28515625" style="1" bestFit="1" customWidth="1"/>
    <col min="15888" max="15888" width="10.140625" style="1" customWidth="1"/>
    <col min="15889" max="15889" width="10.7109375" style="1" bestFit="1" customWidth="1"/>
    <col min="15890" max="15890" width="13.5703125" style="1" customWidth="1"/>
    <col min="15891" max="15891" width="9.140625" style="1"/>
    <col min="15892" max="15892" width="6" style="1" bestFit="1" customWidth="1"/>
    <col min="15893" max="15893" width="9.85546875" style="1" bestFit="1" customWidth="1"/>
    <col min="15894" max="15894" width="9" style="1" customWidth="1"/>
    <col min="15895" max="15895" width="10" style="1" bestFit="1" customWidth="1"/>
    <col min="15896" max="15896" width="9.7109375" style="1" bestFit="1" customWidth="1"/>
    <col min="15897" max="15897" width="11.42578125" style="1" bestFit="1" customWidth="1"/>
    <col min="15898" max="15898" width="0.42578125" style="1" customWidth="1"/>
    <col min="15899" max="16137" width="9.140625" style="1"/>
    <col min="16138" max="16138" width="8.140625" style="1" customWidth="1"/>
    <col min="16139" max="16139" width="36.5703125" style="1" customWidth="1"/>
    <col min="16140" max="16140" width="10" style="1" customWidth="1"/>
    <col min="16141" max="16141" width="5.7109375" style="1" bestFit="1" customWidth="1"/>
    <col min="16142" max="16142" width="10.28515625" style="1" bestFit="1" customWidth="1"/>
    <col min="16143" max="16143" width="13.28515625" style="1" bestFit="1" customWidth="1"/>
    <col min="16144" max="16144" width="10.140625" style="1" customWidth="1"/>
    <col min="16145" max="16145" width="10.7109375" style="1" bestFit="1" customWidth="1"/>
    <col min="16146" max="16146" width="13.5703125" style="1" customWidth="1"/>
    <col min="16147" max="16147" width="9.140625" style="1"/>
    <col min="16148" max="16148" width="6" style="1" bestFit="1" customWidth="1"/>
    <col min="16149" max="16149" width="9.85546875" style="1" bestFit="1" customWidth="1"/>
    <col min="16150" max="16150" width="9" style="1" customWidth="1"/>
    <col min="16151" max="16151" width="10" style="1" bestFit="1" customWidth="1"/>
    <col min="16152" max="16152" width="9.7109375" style="1" bestFit="1" customWidth="1"/>
    <col min="16153" max="16153" width="11.42578125" style="1" bestFit="1" customWidth="1"/>
    <col min="16154" max="16154" width="0.42578125" style="1" customWidth="1"/>
    <col min="16155" max="16384" width="9.140625" style="1"/>
  </cols>
  <sheetData>
    <row r="1" spans="1:27" ht="23.25" x14ac:dyDescent="0.25">
      <c r="B1" s="1"/>
      <c r="C1" s="2" t="str">
        <f>ID!B19</f>
        <v>D.1.1.6.</v>
      </c>
      <c r="D1" s="2" t="str">
        <f>ID!C19</f>
        <v>Specifikace a výkaz materiálu (PS01)</v>
      </c>
      <c r="F1" s="3"/>
      <c r="G1" s="4"/>
      <c r="J1" s="5"/>
      <c r="K1" s="6"/>
      <c r="L1" s="4"/>
      <c r="Q1" s="3"/>
      <c r="R1" s="7"/>
      <c r="S1" s="3"/>
      <c r="T1" s="7"/>
      <c r="V1" s="1"/>
      <c r="W1" s="1"/>
      <c r="X1" s="1"/>
      <c r="Y1" s="8"/>
    </row>
    <row r="2" spans="1:27" s="9" customFormat="1" ht="15.75" x14ac:dyDescent="0.25">
      <c r="B2" s="10" t="s">
        <v>3</v>
      </c>
      <c r="C2" s="11" t="str">
        <f>ID!B5</f>
        <v>VD Srnojedy, oprava segmentových uzávěrů PK</v>
      </c>
      <c r="D2" s="11"/>
      <c r="E2" s="12"/>
      <c r="F2" s="10"/>
      <c r="G2" s="13"/>
      <c r="H2" s="13"/>
      <c r="I2" s="13"/>
      <c r="J2" s="14"/>
      <c r="K2" s="10"/>
      <c r="L2" s="12"/>
      <c r="M2" s="12"/>
      <c r="N2" s="12"/>
      <c r="O2" s="12"/>
      <c r="P2" s="12"/>
      <c r="Q2" s="15"/>
      <c r="R2" s="16" t="s">
        <v>0</v>
      </c>
      <c r="S2" s="15"/>
      <c r="T2" s="16" t="s">
        <v>0</v>
      </c>
      <c r="W2" s="17" t="s">
        <v>0</v>
      </c>
      <c r="X2" s="18"/>
    </row>
    <row r="3" spans="1:27" x14ac:dyDescent="0.25">
      <c r="B3" s="4"/>
      <c r="C3" s="67"/>
      <c r="D3" s="67"/>
      <c r="U3" s="69"/>
      <c r="V3" s="70"/>
      <c r="W3" s="70"/>
      <c r="X3" s="70"/>
    </row>
    <row r="4" spans="1:27" x14ac:dyDescent="0.25">
      <c r="B4" s="4"/>
      <c r="C4" s="67"/>
      <c r="D4" s="67"/>
      <c r="U4" s="69"/>
      <c r="V4" s="70"/>
      <c r="W4" s="70"/>
      <c r="X4" s="70"/>
    </row>
    <row r="5" spans="1:27" ht="15.75" thickBot="1" x14ac:dyDescent="0.3">
      <c r="B5" s="71" t="str">
        <f>ID!B10</f>
        <v>PS1</v>
      </c>
      <c r="C5" s="71" t="str">
        <f>ID!C10</f>
        <v>Oprava lávek provizorního hrazení</v>
      </c>
      <c r="D5" s="71"/>
      <c r="E5" s="72" t="s">
        <v>0</v>
      </c>
      <c r="F5" s="73"/>
      <c r="G5" s="74"/>
      <c r="H5" s="74"/>
      <c r="I5" s="75"/>
      <c r="J5" s="76"/>
      <c r="K5" s="73"/>
      <c r="L5" s="72"/>
      <c r="M5" s="72"/>
      <c r="N5" s="72"/>
      <c r="O5" s="72"/>
      <c r="P5" s="72"/>
      <c r="Q5" s="77"/>
      <c r="R5" s="78"/>
      <c r="S5" s="77"/>
      <c r="T5" s="77"/>
      <c r="U5" s="78"/>
      <c r="V5" s="1"/>
      <c r="W5" s="24"/>
      <c r="X5" s="24"/>
      <c r="Y5" s="24"/>
    </row>
    <row r="6" spans="1:27" ht="14.25" customHeight="1" x14ac:dyDescent="0.25">
      <c r="A6" s="3"/>
      <c r="B6" s="331" t="s">
        <v>4</v>
      </c>
      <c r="C6" s="19" t="s">
        <v>5</v>
      </c>
      <c r="D6" s="19" t="s">
        <v>6</v>
      </c>
      <c r="E6" s="19" t="s">
        <v>7</v>
      </c>
      <c r="F6" s="20" t="s">
        <v>8</v>
      </c>
      <c r="G6" s="20" t="s">
        <v>9</v>
      </c>
      <c r="H6" s="20" t="s">
        <v>10</v>
      </c>
      <c r="I6" s="20" t="s">
        <v>11</v>
      </c>
      <c r="J6" s="333" t="s">
        <v>12</v>
      </c>
      <c r="K6" s="335" t="s">
        <v>13</v>
      </c>
      <c r="L6" s="19" t="s">
        <v>6</v>
      </c>
      <c r="M6" s="19" t="s">
        <v>14</v>
      </c>
      <c r="N6" s="337" t="s">
        <v>15</v>
      </c>
      <c r="O6" s="338"/>
      <c r="P6" s="339"/>
      <c r="Q6" s="21" t="s">
        <v>16</v>
      </c>
      <c r="R6" s="22" t="s">
        <v>16</v>
      </c>
      <c r="S6" s="21" t="s">
        <v>10</v>
      </c>
      <c r="T6" s="106" t="s">
        <v>98</v>
      </c>
      <c r="U6" s="23" t="s">
        <v>97</v>
      </c>
      <c r="V6" s="1" t="s">
        <v>104</v>
      </c>
      <c r="W6" s="24"/>
      <c r="X6" s="24"/>
      <c r="Y6" s="24"/>
    </row>
    <row r="7" spans="1:27" ht="15.75" thickBot="1" x14ac:dyDescent="0.3">
      <c r="A7" s="3"/>
      <c r="B7" s="332"/>
      <c r="C7" s="25" t="s">
        <v>17</v>
      </c>
      <c r="D7" s="25"/>
      <c r="E7" s="25" t="s">
        <v>18</v>
      </c>
      <c r="F7" s="26" t="s">
        <v>18</v>
      </c>
      <c r="G7" s="26" t="s">
        <v>18</v>
      </c>
      <c r="H7" s="26" t="s">
        <v>19</v>
      </c>
      <c r="I7" s="26" t="s">
        <v>20</v>
      </c>
      <c r="J7" s="334"/>
      <c r="K7" s="336"/>
      <c r="L7" s="25" t="s">
        <v>21</v>
      </c>
      <c r="M7" s="25" t="s">
        <v>22</v>
      </c>
      <c r="N7" s="27" t="s">
        <v>23</v>
      </c>
      <c r="O7" s="27" t="s">
        <v>24</v>
      </c>
      <c r="P7" s="27" t="s">
        <v>25</v>
      </c>
      <c r="Q7" s="28" t="s">
        <v>26</v>
      </c>
      <c r="R7" s="29" t="s">
        <v>27</v>
      </c>
      <c r="S7" s="28" t="s">
        <v>28</v>
      </c>
      <c r="T7" s="107" t="s">
        <v>99</v>
      </c>
      <c r="U7" s="30" t="s">
        <v>29</v>
      </c>
      <c r="V7" s="1"/>
      <c r="Y7" s="8"/>
    </row>
    <row r="8" spans="1:27" ht="15.75" thickTop="1" x14ac:dyDescent="0.25">
      <c r="A8" s="3"/>
      <c r="B8" s="89" t="str">
        <f>ID!D18</f>
        <v>část</v>
      </c>
      <c r="C8" s="98" t="s">
        <v>65</v>
      </c>
      <c r="D8" s="90"/>
      <c r="E8" s="90"/>
      <c r="F8" s="91"/>
      <c r="G8" s="91"/>
      <c r="H8" s="91"/>
      <c r="I8" s="91"/>
      <c r="J8" s="92"/>
      <c r="K8" s="91"/>
      <c r="L8" s="90"/>
      <c r="M8" s="90"/>
      <c r="N8" s="93"/>
      <c r="O8" s="93"/>
      <c r="P8" s="93"/>
      <c r="Q8" s="94"/>
      <c r="R8" s="95"/>
      <c r="S8" s="94"/>
      <c r="T8" s="108"/>
      <c r="U8" s="96"/>
      <c r="V8" s="1"/>
      <c r="Y8" s="8"/>
    </row>
    <row r="9" spans="1:27" s="31" customFormat="1" x14ac:dyDescent="0.25">
      <c r="B9" s="32">
        <v>1</v>
      </c>
      <c r="C9" s="33" t="s">
        <v>46</v>
      </c>
      <c r="D9" s="33" t="s">
        <v>50</v>
      </c>
      <c r="E9" s="34">
        <v>16</v>
      </c>
      <c r="F9" s="35">
        <v>660</v>
      </c>
      <c r="G9" s="36">
        <v>11940</v>
      </c>
      <c r="H9" s="37">
        <f>F9/1000*G9/1000</f>
        <v>7.8804000000000007</v>
      </c>
      <c r="I9" s="38">
        <f t="shared" ref="I9:I14" si="0">H9*Q9</f>
        <v>1008.6912000000001</v>
      </c>
      <c r="J9" s="39"/>
      <c r="K9" s="40"/>
      <c r="L9" s="41" t="s">
        <v>69</v>
      </c>
      <c r="M9" s="34" t="s">
        <v>30</v>
      </c>
      <c r="N9" s="34">
        <v>1</v>
      </c>
      <c r="O9" s="34">
        <v>1</v>
      </c>
      <c r="P9" s="42">
        <f t="shared" ref="P9:P23" si="1">N9*O9</f>
        <v>1</v>
      </c>
      <c r="Q9" s="43">
        <v>128</v>
      </c>
      <c r="R9" s="44">
        <f>I9*P9</f>
        <v>1008.6912000000001</v>
      </c>
      <c r="S9" s="43">
        <v>1.32</v>
      </c>
      <c r="T9" s="109">
        <f>G9/1000*S9*P9*V9</f>
        <v>7.8803999999999998</v>
      </c>
      <c r="U9" s="45">
        <f>G9/1000*S9*P9*W9</f>
        <v>7.8803999999999998</v>
      </c>
      <c r="V9" s="31">
        <v>0.5</v>
      </c>
      <c r="W9" s="31">
        <v>0.5</v>
      </c>
      <c r="AA9" s="46"/>
    </row>
    <row r="10" spans="1:27" s="31" customFormat="1" x14ac:dyDescent="0.25">
      <c r="B10" s="32">
        <v>2</v>
      </c>
      <c r="C10" s="33" t="s">
        <v>47</v>
      </c>
      <c r="D10" s="33" t="s">
        <v>51</v>
      </c>
      <c r="E10" s="34">
        <v>12</v>
      </c>
      <c r="F10" s="35">
        <v>328</v>
      </c>
      <c r="G10" s="36">
        <v>11940</v>
      </c>
      <c r="H10" s="37">
        <f>F10/1000*G10/1000</f>
        <v>3.9163200000000002</v>
      </c>
      <c r="I10" s="38">
        <f t="shared" si="0"/>
        <v>375.96672000000001</v>
      </c>
      <c r="J10" s="39"/>
      <c r="K10" s="40"/>
      <c r="L10" s="41" t="s">
        <v>69</v>
      </c>
      <c r="M10" s="34" t="s">
        <v>30</v>
      </c>
      <c r="N10" s="34">
        <v>1</v>
      </c>
      <c r="O10" s="34">
        <v>1</v>
      </c>
      <c r="P10" s="42">
        <f t="shared" si="1"/>
        <v>1</v>
      </c>
      <c r="Q10" s="43">
        <v>96</v>
      </c>
      <c r="R10" s="44">
        <f t="shared" ref="R10:R28" si="2">I10*P10</f>
        <v>375.96672000000001</v>
      </c>
      <c r="S10" s="114">
        <v>0.65600000000000003</v>
      </c>
      <c r="T10" s="109">
        <f>G10/1000*S10*P10*V10</f>
        <v>3.9163199999999998</v>
      </c>
      <c r="U10" s="45">
        <f>G10/1000*S10*P10*W10</f>
        <v>3.9163199999999998</v>
      </c>
      <c r="V10" s="31">
        <v>0.5</v>
      </c>
      <c r="W10" s="31">
        <v>0.5</v>
      </c>
      <c r="AA10" s="46"/>
    </row>
    <row r="11" spans="1:27" s="31" customFormat="1" x14ac:dyDescent="0.25">
      <c r="B11" s="32">
        <v>3</v>
      </c>
      <c r="C11" s="33" t="s">
        <v>48</v>
      </c>
      <c r="D11" s="33" t="s">
        <v>51</v>
      </c>
      <c r="E11" s="34">
        <v>12</v>
      </c>
      <c r="F11" s="35">
        <v>328</v>
      </c>
      <c r="G11" s="36">
        <v>11940</v>
      </c>
      <c r="H11" s="37">
        <f>F11/1000*G11/1000</f>
        <v>3.9163200000000002</v>
      </c>
      <c r="I11" s="38">
        <f t="shared" si="0"/>
        <v>375.96672000000001</v>
      </c>
      <c r="J11" s="39"/>
      <c r="K11" s="40"/>
      <c r="L11" s="41" t="s">
        <v>69</v>
      </c>
      <c r="M11" s="34" t="s">
        <v>30</v>
      </c>
      <c r="N11" s="34">
        <v>1</v>
      </c>
      <c r="O11" s="34">
        <v>1</v>
      </c>
      <c r="P11" s="42">
        <f t="shared" si="1"/>
        <v>1</v>
      </c>
      <c r="Q11" s="43">
        <v>96</v>
      </c>
      <c r="R11" s="44">
        <f t="shared" si="2"/>
        <v>375.96672000000001</v>
      </c>
      <c r="S11" s="114">
        <v>0.65600000000000003</v>
      </c>
      <c r="T11" s="109">
        <f>G11/1000*S11*P11*V11</f>
        <v>3.9163199999999998</v>
      </c>
      <c r="U11" s="45">
        <f>G11/1000*S11*P11*W11</f>
        <v>3.9163199999999998</v>
      </c>
      <c r="V11" s="31">
        <v>0.5</v>
      </c>
      <c r="W11" s="31">
        <v>0.5</v>
      </c>
      <c r="AA11" s="46"/>
    </row>
    <row r="12" spans="1:27" s="31" customFormat="1" x14ac:dyDescent="0.25">
      <c r="B12" s="32">
        <v>4</v>
      </c>
      <c r="C12" s="33" t="s">
        <v>49</v>
      </c>
      <c r="D12" s="33" t="s">
        <v>35</v>
      </c>
      <c r="E12" s="34">
        <v>10</v>
      </c>
      <c r="F12" s="35">
        <v>354</v>
      </c>
      <c r="G12" s="36">
        <v>636</v>
      </c>
      <c r="H12" s="37">
        <v>0.14649999999999999</v>
      </c>
      <c r="I12" s="38">
        <f t="shared" si="0"/>
        <v>11.719999999999999</v>
      </c>
      <c r="J12" s="39"/>
      <c r="K12" s="40"/>
      <c r="L12" s="41" t="s">
        <v>69</v>
      </c>
      <c r="M12" s="34" t="s">
        <v>30</v>
      </c>
      <c r="N12" s="34">
        <v>1</v>
      </c>
      <c r="O12" s="34">
        <v>10</v>
      </c>
      <c r="P12" s="42">
        <f t="shared" si="1"/>
        <v>10</v>
      </c>
      <c r="Q12" s="43">
        <v>80</v>
      </c>
      <c r="R12" s="44">
        <f t="shared" si="2"/>
        <v>117.19999999999999</v>
      </c>
      <c r="S12" s="43">
        <v>2</v>
      </c>
      <c r="T12" s="109">
        <f>H12*S12*P12*V12</f>
        <v>0</v>
      </c>
      <c r="U12" s="45">
        <f>H12*S12*P12*W12</f>
        <v>2.9299999999999997</v>
      </c>
      <c r="V12" s="31">
        <v>0</v>
      </c>
      <c r="W12" s="31">
        <v>1</v>
      </c>
      <c r="AA12" s="46"/>
    </row>
    <row r="13" spans="1:27" s="31" customFormat="1" x14ac:dyDescent="0.25">
      <c r="B13" s="32">
        <v>5</v>
      </c>
      <c r="C13" s="33" t="s">
        <v>54</v>
      </c>
      <c r="D13" s="33" t="s">
        <v>51</v>
      </c>
      <c r="E13" s="34">
        <v>12</v>
      </c>
      <c r="F13" s="35">
        <v>354</v>
      </c>
      <c r="G13" s="36">
        <v>636</v>
      </c>
      <c r="H13" s="37">
        <v>0.1283</v>
      </c>
      <c r="I13" s="38">
        <f t="shared" si="0"/>
        <v>12.316800000000001</v>
      </c>
      <c r="J13" s="39"/>
      <c r="K13" s="40"/>
      <c r="L13" s="41" t="s">
        <v>69</v>
      </c>
      <c r="M13" s="34" t="s">
        <v>30</v>
      </c>
      <c r="N13" s="34">
        <v>1</v>
      </c>
      <c r="O13" s="34">
        <v>2</v>
      </c>
      <c r="P13" s="42">
        <f t="shared" ref="P13:P19" si="3">N13*O13</f>
        <v>2</v>
      </c>
      <c r="Q13" s="43">
        <v>96</v>
      </c>
      <c r="R13" s="44">
        <f t="shared" si="2"/>
        <v>24.633600000000001</v>
      </c>
      <c r="S13" s="43">
        <v>2</v>
      </c>
      <c r="T13" s="109">
        <f>H13*S13*P13*V13</f>
        <v>0</v>
      </c>
      <c r="U13" s="45">
        <f>H13*S13*P13*W13</f>
        <v>0.51319999999999999</v>
      </c>
      <c r="V13" s="31">
        <v>0</v>
      </c>
      <c r="W13" s="31">
        <v>1</v>
      </c>
      <c r="AA13" s="46"/>
    </row>
    <row r="14" spans="1:27" s="31" customFormat="1" x14ac:dyDescent="0.25">
      <c r="B14" s="32">
        <v>6</v>
      </c>
      <c r="C14" s="33" t="s">
        <v>34</v>
      </c>
      <c r="D14" s="33" t="s">
        <v>50</v>
      </c>
      <c r="E14" s="34">
        <v>12</v>
      </c>
      <c r="F14" s="35">
        <v>354</v>
      </c>
      <c r="G14" s="36">
        <v>636</v>
      </c>
      <c r="H14" s="37">
        <v>0.127</v>
      </c>
      <c r="I14" s="38">
        <f t="shared" si="0"/>
        <v>16.256</v>
      </c>
      <c r="J14" s="39"/>
      <c r="K14" s="40"/>
      <c r="L14" s="41" t="s">
        <v>69</v>
      </c>
      <c r="M14" s="34" t="s">
        <v>30</v>
      </c>
      <c r="N14" s="34">
        <v>1</v>
      </c>
      <c r="O14" s="34">
        <v>2</v>
      </c>
      <c r="P14" s="42">
        <f t="shared" si="3"/>
        <v>2</v>
      </c>
      <c r="Q14" s="43">
        <v>128</v>
      </c>
      <c r="R14" s="44">
        <f t="shared" si="2"/>
        <v>32.512</v>
      </c>
      <c r="S14" s="43">
        <v>2</v>
      </c>
      <c r="T14" s="109">
        <f>H14*S14*P14*V14</f>
        <v>0.254</v>
      </c>
      <c r="U14" s="45">
        <f>H14*S14*P14*W14</f>
        <v>0.254</v>
      </c>
      <c r="V14" s="31">
        <v>0.5</v>
      </c>
      <c r="W14" s="31">
        <v>0.5</v>
      </c>
      <c r="AA14" s="46"/>
    </row>
    <row r="15" spans="1:27" s="31" customFormat="1" x14ac:dyDescent="0.25">
      <c r="B15" s="32">
        <v>7</v>
      </c>
      <c r="C15" s="33" t="s">
        <v>55</v>
      </c>
      <c r="D15" s="33" t="s">
        <v>66</v>
      </c>
      <c r="E15" s="34"/>
      <c r="F15" s="35">
        <v>240</v>
      </c>
      <c r="G15" s="36">
        <v>800</v>
      </c>
      <c r="H15" s="37"/>
      <c r="I15" s="38">
        <f>G15/1000*Q15</f>
        <v>26.560000000000002</v>
      </c>
      <c r="J15" s="39"/>
      <c r="K15" s="40"/>
      <c r="L15" s="41" t="s">
        <v>32</v>
      </c>
      <c r="M15" s="34" t="s">
        <v>30</v>
      </c>
      <c r="N15" s="34">
        <v>2</v>
      </c>
      <c r="O15" s="34">
        <v>4</v>
      </c>
      <c r="P15" s="42">
        <f t="shared" si="3"/>
        <v>8</v>
      </c>
      <c r="Q15" s="43">
        <v>33.200000000000003</v>
      </c>
      <c r="R15" s="44">
        <f t="shared" si="2"/>
        <v>212.48000000000002</v>
      </c>
      <c r="S15" s="43">
        <v>0.82</v>
      </c>
      <c r="T15" s="109">
        <f>G15/1000*S15*P15*V15</f>
        <v>1.5744</v>
      </c>
      <c r="U15" s="45">
        <f>G15/1000*S15*P15*W15</f>
        <v>3.6736</v>
      </c>
      <c r="V15" s="31">
        <v>0.3</v>
      </c>
      <c r="W15" s="31">
        <v>0.7</v>
      </c>
      <c r="AA15" s="46"/>
    </row>
    <row r="16" spans="1:27" s="31" customFormat="1" x14ac:dyDescent="0.25">
      <c r="B16" s="32">
        <v>8</v>
      </c>
      <c r="C16" s="33" t="s">
        <v>59</v>
      </c>
      <c r="D16" s="33" t="s">
        <v>66</v>
      </c>
      <c r="E16" s="34"/>
      <c r="F16" s="35">
        <v>240</v>
      </c>
      <c r="G16" s="36">
        <v>160</v>
      </c>
      <c r="H16" s="37"/>
      <c r="I16" s="38">
        <f>G16/1000*Q16</f>
        <v>5.3120000000000003</v>
      </c>
      <c r="J16" s="39"/>
      <c r="K16" s="40"/>
      <c r="L16" s="41" t="s">
        <v>32</v>
      </c>
      <c r="M16" s="34" t="s">
        <v>30</v>
      </c>
      <c r="N16" s="34">
        <v>2</v>
      </c>
      <c r="O16" s="34">
        <v>1</v>
      </c>
      <c r="P16" s="42">
        <f t="shared" si="3"/>
        <v>2</v>
      </c>
      <c r="Q16" s="43">
        <v>33.200000000000003</v>
      </c>
      <c r="R16" s="44">
        <f t="shared" si="2"/>
        <v>10.624000000000001</v>
      </c>
      <c r="S16" s="43">
        <v>0.82</v>
      </c>
      <c r="T16" s="109">
        <f>G16/1000*S16*P16*V16</f>
        <v>0.26239999999999997</v>
      </c>
      <c r="U16" s="45">
        <f>G16/1000*S16*P16*W16</f>
        <v>0</v>
      </c>
      <c r="V16" s="31">
        <v>1</v>
      </c>
      <c r="W16" s="31">
        <v>0</v>
      </c>
      <c r="AA16" s="46"/>
    </row>
    <row r="17" spans="1:27" s="31" customFormat="1" x14ac:dyDescent="0.25">
      <c r="B17" s="32">
        <v>9</v>
      </c>
      <c r="C17" s="33" t="s">
        <v>56</v>
      </c>
      <c r="D17" s="33" t="s">
        <v>51</v>
      </c>
      <c r="E17" s="34">
        <v>12</v>
      </c>
      <c r="F17" s="35">
        <v>150</v>
      </c>
      <c r="G17" s="36">
        <v>220</v>
      </c>
      <c r="H17" s="37">
        <f t="shared" ref="H17:H22" si="4">F17/1000*G17/1000</f>
        <v>3.3000000000000002E-2</v>
      </c>
      <c r="I17" s="38">
        <f t="shared" ref="I17:I22" si="5">H17*Q17</f>
        <v>3.1680000000000001</v>
      </c>
      <c r="J17" s="39"/>
      <c r="K17" s="40"/>
      <c r="L17" s="41" t="s">
        <v>32</v>
      </c>
      <c r="M17" s="34" t="s">
        <v>30</v>
      </c>
      <c r="N17" s="34">
        <v>2</v>
      </c>
      <c r="O17" s="34">
        <v>1</v>
      </c>
      <c r="P17" s="42">
        <f t="shared" si="3"/>
        <v>2</v>
      </c>
      <c r="Q17" s="43">
        <v>96</v>
      </c>
      <c r="R17" s="44">
        <f t="shared" si="2"/>
        <v>6.3360000000000003</v>
      </c>
      <c r="S17" s="43">
        <v>1</v>
      </c>
      <c r="T17" s="109">
        <f>H17*S17*P17*V17</f>
        <v>6.6000000000000008E-3</v>
      </c>
      <c r="U17" s="45">
        <f>H17*S17*P17*W17</f>
        <v>0</v>
      </c>
      <c r="V17" s="31">
        <v>0.1</v>
      </c>
      <c r="W17" s="31">
        <v>0</v>
      </c>
      <c r="AA17" s="46"/>
    </row>
    <row r="18" spans="1:27" s="31" customFormat="1" x14ac:dyDescent="0.25">
      <c r="B18" s="32">
        <v>10</v>
      </c>
      <c r="C18" s="33" t="s">
        <v>57</v>
      </c>
      <c r="D18" s="33" t="s">
        <v>51</v>
      </c>
      <c r="E18" s="34">
        <v>12</v>
      </c>
      <c r="F18" s="35">
        <v>130</v>
      </c>
      <c r="G18" s="36">
        <v>210</v>
      </c>
      <c r="H18" s="37">
        <f t="shared" si="4"/>
        <v>2.7300000000000001E-2</v>
      </c>
      <c r="I18" s="38">
        <f t="shared" si="5"/>
        <v>2.6208</v>
      </c>
      <c r="J18" s="39"/>
      <c r="K18" s="40"/>
      <c r="L18" s="41" t="s">
        <v>32</v>
      </c>
      <c r="M18" s="34" t="s">
        <v>30</v>
      </c>
      <c r="N18" s="34">
        <v>2</v>
      </c>
      <c r="O18" s="34">
        <v>2</v>
      </c>
      <c r="P18" s="42">
        <f t="shared" si="3"/>
        <v>4</v>
      </c>
      <c r="Q18" s="43">
        <v>96</v>
      </c>
      <c r="R18" s="44">
        <f t="shared" si="2"/>
        <v>10.4832</v>
      </c>
      <c r="S18" s="43">
        <v>1</v>
      </c>
      <c r="T18" s="109">
        <f>H18*S18*P18*V18</f>
        <v>1.0920000000000001E-2</v>
      </c>
      <c r="U18" s="45">
        <f>H18*S18*P18*W18</f>
        <v>0</v>
      </c>
      <c r="V18" s="31">
        <v>0.1</v>
      </c>
      <c r="W18" s="31">
        <v>0</v>
      </c>
      <c r="AA18" s="46"/>
    </row>
    <row r="19" spans="1:27" s="31" customFormat="1" x14ac:dyDescent="0.25">
      <c r="B19" s="32">
        <v>11</v>
      </c>
      <c r="C19" s="33" t="s">
        <v>70</v>
      </c>
      <c r="D19" s="33" t="s">
        <v>33</v>
      </c>
      <c r="E19" s="34">
        <v>8</v>
      </c>
      <c r="F19" s="35">
        <v>151</v>
      </c>
      <c r="G19" s="36">
        <v>220</v>
      </c>
      <c r="H19" s="37">
        <f t="shared" si="4"/>
        <v>3.322E-2</v>
      </c>
      <c r="I19" s="38">
        <f t="shared" si="5"/>
        <v>2.12608</v>
      </c>
      <c r="J19" s="47"/>
      <c r="K19" s="40"/>
      <c r="L19" s="41" t="s">
        <v>32</v>
      </c>
      <c r="M19" s="34" t="s">
        <v>30</v>
      </c>
      <c r="N19" s="34">
        <v>2</v>
      </c>
      <c r="O19" s="34">
        <v>2</v>
      </c>
      <c r="P19" s="42">
        <f t="shared" si="3"/>
        <v>4</v>
      </c>
      <c r="Q19" s="43">
        <v>64</v>
      </c>
      <c r="R19" s="44">
        <f t="shared" ref="R19" si="6">I19*P19</f>
        <v>8.5043199999999999</v>
      </c>
      <c r="S19" s="43">
        <v>2</v>
      </c>
      <c r="T19" s="109">
        <f>H19*S19*P19*V19</f>
        <v>0.13288</v>
      </c>
      <c r="U19" s="45">
        <f>H19*S19*P19*W19</f>
        <v>0.13288</v>
      </c>
      <c r="V19" s="31">
        <v>0.5</v>
      </c>
      <c r="W19" s="31">
        <v>0.5</v>
      </c>
      <c r="AA19" s="46"/>
    </row>
    <row r="20" spans="1:27" s="31" customFormat="1" x14ac:dyDescent="0.25">
      <c r="B20" s="32">
        <v>12</v>
      </c>
      <c r="C20" s="33" t="s">
        <v>53</v>
      </c>
      <c r="D20" s="33" t="s">
        <v>50</v>
      </c>
      <c r="E20" s="34">
        <v>16</v>
      </c>
      <c r="F20" s="35">
        <v>660</v>
      </c>
      <c r="G20" s="36">
        <v>2000</v>
      </c>
      <c r="H20" s="37">
        <f t="shared" si="4"/>
        <v>1.32</v>
      </c>
      <c r="I20" s="38">
        <f t="shared" si="5"/>
        <v>168.96</v>
      </c>
      <c r="J20" s="39"/>
      <c r="K20" s="40"/>
      <c r="L20" s="41" t="s">
        <v>69</v>
      </c>
      <c r="M20" s="34" t="s">
        <v>30</v>
      </c>
      <c r="N20" s="34">
        <v>1</v>
      </c>
      <c r="O20" s="34">
        <v>5</v>
      </c>
      <c r="P20" s="42">
        <f t="shared" si="1"/>
        <v>5</v>
      </c>
      <c r="Q20" s="43">
        <v>128</v>
      </c>
      <c r="R20" s="44">
        <f t="shared" si="2"/>
        <v>844.80000000000007</v>
      </c>
      <c r="S20" s="43">
        <v>1.32</v>
      </c>
      <c r="T20" s="109">
        <f>G20/1000*S20*P20*V20</f>
        <v>6.6000000000000005</v>
      </c>
      <c r="U20" s="45">
        <f>G20/1000*S20*P20*W20</f>
        <v>6.6000000000000005</v>
      </c>
      <c r="V20" s="31">
        <v>0.5</v>
      </c>
      <c r="W20" s="31">
        <v>0.5</v>
      </c>
      <c r="AA20" s="46"/>
    </row>
    <row r="21" spans="1:27" s="31" customFormat="1" x14ac:dyDescent="0.25">
      <c r="B21" s="32">
        <v>13</v>
      </c>
      <c r="C21" s="33" t="s">
        <v>52</v>
      </c>
      <c r="D21" s="33" t="s">
        <v>50</v>
      </c>
      <c r="E21" s="34">
        <v>16</v>
      </c>
      <c r="F21" s="35">
        <v>660</v>
      </c>
      <c r="G21" s="36">
        <v>970</v>
      </c>
      <c r="H21" s="37">
        <f t="shared" si="4"/>
        <v>0.64019999999999999</v>
      </c>
      <c r="I21" s="38">
        <f t="shared" si="5"/>
        <v>81.945599999999999</v>
      </c>
      <c r="J21" s="39"/>
      <c r="K21" s="40"/>
      <c r="L21" s="41" t="s">
        <v>69</v>
      </c>
      <c r="M21" s="34" t="s">
        <v>30</v>
      </c>
      <c r="N21" s="34">
        <v>1</v>
      </c>
      <c r="O21" s="34">
        <v>2</v>
      </c>
      <c r="P21" s="42">
        <f t="shared" si="1"/>
        <v>2</v>
      </c>
      <c r="Q21" s="43">
        <v>128</v>
      </c>
      <c r="R21" s="44">
        <f t="shared" si="2"/>
        <v>163.8912</v>
      </c>
      <c r="S21" s="43">
        <v>1.32</v>
      </c>
      <c r="T21" s="109">
        <f>G21/1000*S21*P21*V21</f>
        <v>1.2804</v>
      </c>
      <c r="U21" s="45">
        <f>G21/1000*S21*P21*W21</f>
        <v>1.2804</v>
      </c>
      <c r="V21" s="31">
        <v>0.5</v>
      </c>
      <c r="W21" s="31">
        <v>0.5</v>
      </c>
      <c r="AA21" s="46"/>
    </row>
    <row r="22" spans="1:27" x14ac:dyDescent="0.25">
      <c r="A22" s="3"/>
      <c r="B22" s="32">
        <v>14</v>
      </c>
      <c r="C22" s="33" t="s">
        <v>58</v>
      </c>
      <c r="D22" s="33" t="s">
        <v>33</v>
      </c>
      <c r="E22" s="34">
        <v>8</v>
      </c>
      <c r="F22" s="35">
        <v>152</v>
      </c>
      <c r="G22" s="36">
        <v>11940</v>
      </c>
      <c r="H22" s="37">
        <f t="shared" si="4"/>
        <v>1.8148799999999998</v>
      </c>
      <c r="I22" s="38">
        <f t="shared" si="5"/>
        <v>116.15231999999999</v>
      </c>
      <c r="J22" s="47"/>
      <c r="K22" s="40"/>
      <c r="L22" s="41" t="s">
        <v>32</v>
      </c>
      <c r="M22" s="34" t="s">
        <v>30</v>
      </c>
      <c r="N22" s="34">
        <v>1</v>
      </c>
      <c r="O22" s="34">
        <v>1</v>
      </c>
      <c r="P22" s="42">
        <f t="shared" si="1"/>
        <v>1</v>
      </c>
      <c r="Q22" s="43">
        <v>64</v>
      </c>
      <c r="R22" s="44">
        <f t="shared" si="2"/>
        <v>116.15231999999999</v>
      </c>
      <c r="S22" s="43">
        <v>2</v>
      </c>
      <c r="T22" s="109">
        <f>H22*S22*P22*V22</f>
        <v>1.8148799999999998</v>
      </c>
      <c r="U22" s="45">
        <f>H22*S22*P22*W22</f>
        <v>0</v>
      </c>
      <c r="V22" s="1">
        <v>0.5</v>
      </c>
      <c r="W22" s="24">
        <v>0</v>
      </c>
      <c r="X22" s="24"/>
      <c r="Y22" s="24"/>
      <c r="AA22" s="24"/>
    </row>
    <row r="23" spans="1:27" x14ac:dyDescent="0.25">
      <c r="A23" s="3"/>
      <c r="B23" s="32">
        <v>15</v>
      </c>
      <c r="C23" s="33" t="s">
        <v>60</v>
      </c>
      <c r="D23" s="33" t="s">
        <v>67</v>
      </c>
      <c r="E23" s="34">
        <v>5</v>
      </c>
      <c r="F23" s="35">
        <v>48.3</v>
      </c>
      <c r="G23" s="36">
        <v>70</v>
      </c>
      <c r="H23" s="37"/>
      <c r="I23" s="38">
        <f>G23/1000*Q23</f>
        <v>0.37380000000000002</v>
      </c>
      <c r="J23" s="47"/>
      <c r="K23" s="40"/>
      <c r="L23" s="41" t="s">
        <v>32</v>
      </c>
      <c r="M23" s="34" t="s">
        <v>30</v>
      </c>
      <c r="N23" s="34">
        <v>12</v>
      </c>
      <c r="O23" s="34">
        <v>1</v>
      </c>
      <c r="P23" s="42">
        <f t="shared" si="1"/>
        <v>12</v>
      </c>
      <c r="Q23" s="43">
        <v>5.34</v>
      </c>
      <c r="R23" s="44">
        <f t="shared" si="2"/>
        <v>4.4855999999999998</v>
      </c>
      <c r="S23" s="43">
        <v>0.16</v>
      </c>
      <c r="T23" s="109">
        <f>G23/1000*S23*P23*V23</f>
        <v>0.13440000000000002</v>
      </c>
      <c r="U23" s="45">
        <f>G23/1000*S23*P23*W23</f>
        <v>0</v>
      </c>
      <c r="V23" s="1">
        <v>1</v>
      </c>
      <c r="W23" s="24">
        <v>0</v>
      </c>
      <c r="X23" s="24"/>
      <c r="Y23" s="24"/>
      <c r="AA23" s="24"/>
    </row>
    <row r="24" spans="1:27" x14ac:dyDescent="0.25">
      <c r="A24" s="3"/>
      <c r="B24" s="32">
        <v>16</v>
      </c>
      <c r="C24" s="33" t="s">
        <v>61</v>
      </c>
      <c r="D24" s="33" t="s">
        <v>33</v>
      </c>
      <c r="E24" s="34">
        <v>8</v>
      </c>
      <c r="F24" s="35">
        <v>80</v>
      </c>
      <c r="G24" s="36">
        <v>80</v>
      </c>
      <c r="H24" s="37">
        <v>5.0000000000000001E-3</v>
      </c>
      <c r="I24" s="38">
        <f>H24*Q24</f>
        <v>0.32</v>
      </c>
      <c r="J24" s="47"/>
      <c r="K24" s="40"/>
      <c r="L24" s="41" t="s">
        <v>32</v>
      </c>
      <c r="M24" s="34" t="s">
        <v>30</v>
      </c>
      <c r="N24" s="34">
        <v>12</v>
      </c>
      <c r="O24" s="34">
        <v>1</v>
      </c>
      <c r="P24" s="42">
        <f t="shared" ref="P24:P28" si="7">N24*O24</f>
        <v>12</v>
      </c>
      <c r="Q24" s="43">
        <v>64</v>
      </c>
      <c r="R24" s="44">
        <f t="shared" si="2"/>
        <v>3.84</v>
      </c>
      <c r="S24" s="43">
        <v>2</v>
      </c>
      <c r="T24" s="109">
        <f>H24*S24*P24*V24</f>
        <v>0.12</v>
      </c>
      <c r="U24" s="45">
        <f>H24*S24*P24*W24</f>
        <v>0</v>
      </c>
      <c r="V24" s="1">
        <v>1</v>
      </c>
      <c r="W24" s="24">
        <v>0</v>
      </c>
      <c r="X24" s="24"/>
      <c r="Y24" s="24"/>
      <c r="AA24" s="24"/>
    </row>
    <row r="25" spans="1:27" x14ac:dyDescent="0.25">
      <c r="A25" s="3"/>
      <c r="B25" s="32">
        <v>17</v>
      </c>
      <c r="C25" s="33" t="s">
        <v>526</v>
      </c>
      <c r="D25" s="33" t="s">
        <v>51</v>
      </c>
      <c r="E25" s="34">
        <v>12</v>
      </c>
      <c r="F25" s="35">
        <v>160</v>
      </c>
      <c r="G25" s="36">
        <v>180</v>
      </c>
      <c r="H25" s="37">
        <f t="shared" ref="H25" si="8">F25/1000*G25/1000</f>
        <v>2.8799999999999999E-2</v>
      </c>
      <c r="I25" s="38">
        <f t="shared" ref="I25" si="9">H25*Q25</f>
        <v>2.7648000000000001</v>
      </c>
      <c r="J25" s="47"/>
      <c r="K25" s="40"/>
      <c r="L25" s="41" t="s">
        <v>32</v>
      </c>
      <c r="M25" s="34" t="s">
        <v>30</v>
      </c>
      <c r="N25" s="34">
        <v>4</v>
      </c>
      <c r="O25" s="34">
        <v>1</v>
      </c>
      <c r="P25" s="42">
        <f t="shared" si="7"/>
        <v>4</v>
      </c>
      <c r="Q25" s="43">
        <v>96</v>
      </c>
      <c r="R25" s="44">
        <f t="shared" ref="R25" si="10">I25*P25</f>
        <v>11.059200000000001</v>
      </c>
      <c r="S25" s="43">
        <v>2</v>
      </c>
      <c r="T25" s="109">
        <f>H25*S25*P25*V25</f>
        <v>0.23039999999999999</v>
      </c>
      <c r="U25" s="45">
        <f>H25*S25*P25*W25</f>
        <v>0</v>
      </c>
      <c r="V25" s="1">
        <v>1</v>
      </c>
      <c r="W25" s="24"/>
      <c r="X25" s="24"/>
      <c r="Y25" s="24"/>
      <c r="AA25" s="24"/>
    </row>
    <row r="26" spans="1:27" x14ac:dyDescent="0.25">
      <c r="A26" s="3"/>
      <c r="B26" s="32">
        <v>18</v>
      </c>
      <c r="C26" s="33" t="s">
        <v>62</v>
      </c>
      <c r="D26" s="33" t="s">
        <v>33</v>
      </c>
      <c r="E26" s="34">
        <v>8</v>
      </c>
      <c r="F26" s="35">
        <v>80</v>
      </c>
      <c r="G26" s="36">
        <v>83</v>
      </c>
      <c r="H26" s="37">
        <f>F26/1000*G26/1000</f>
        <v>6.6400000000000009E-3</v>
      </c>
      <c r="I26" s="38">
        <f>H26*Q26</f>
        <v>0.42496000000000006</v>
      </c>
      <c r="J26" s="47"/>
      <c r="K26" s="40"/>
      <c r="L26" s="41" t="s">
        <v>32</v>
      </c>
      <c r="M26" s="34" t="s">
        <v>30</v>
      </c>
      <c r="N26" s="34">
        <v>8</v>
      </c>
      <c r="O26" s="34">
        <v>1</v>
      </c>
      <c r="P26" s="42">
        <f t="shared" si="7"/>
        <v>8</v>
      </c>
      <c r="Q26" s="43">
        <v>64</v>
      </c>
      <c r="R26" s="44">
        <f t="shared" si="2"/>
        <v>3.3996800000000005</v>
      </c>
      <c r="S26" s="43">
        <v>2</v>
      </c>
      <c r="T26" s="109">
        <f>H26*S26*P26*V26</f>
        <v>0.10624000000000001</v>
      </c>
      <c r="U26" s="45">
        <f>H26*S26*P26*W26</f>
        <v>0</v>
      </c>
      <c r="V26" s="1">
        <v>1</v>
      </c>
      <c r="W26" s="24">
        <v>0</v>
      </c>
      <c r="X26" s="24"/>
      <c r="Y26" s="24"/>
      <c r="AA26" s="24"/>
    </row>
    <row r="27" spans="1:27" x14ac:dyDescent="0.25">
      <c r="A27" s="3"/>
      <c r="B27" s="32">
        <v>19</v>
      </c>
      <c r="C27" s="33" t="s">
        <v>63</v>
      </c>
      <c r="D27" s="33" t="s">
        <v>33</v>
      </c>
      <c r="E27" s="34">
        <v>8</v>
      </c>
      <c r="F27" s="35">
        <v>80</v>
      </c>
      <c r="G27" s="36">
        <v>83</v>
      </c>
      <c r="H27" s="37">
        <f>F27/1000*G27/1000</f>
        <v>6.6400000000000009E-3</v>
      </c>
      <c r="I27" s="38">
        <f>H27*Q27</f>
        <v>0.42496000000000006</v>
      </c>
      <c r="J27" s="47"/>
      <c r="K27" s="40"/>
      <c r="L27" s="41" t="s">
        <v>32</v>
      </c>
      <c r="M27" s="34" t="s">
        <v>30</v>
      </c>
      <c r="N27" s="34">
        <v>8</v>
      </c>
      <c r="O27" s="34">
        <v>1</v>
      </c>
      <c r="P27" s="42">
        <f t="shared" si="7"/>
        <v>8</v>
      </c>
      <c r="Q27" s="43">
        <v>64</v>
      </c>
      <c r="R27" s="44">
        <f t="shared" si="2"/>
        <v>3.3996800000000005</v>
      </c>
      <c r="S27" s="43">
        <v>2</v>
      </c>
      <c r="T27" s="109">
        <f>H27*S27*P27*V27</f>
        <v>0.10624000000000001</v>
      </c>
      <c r="U27" s="45">
        <f>H27*S27*P27*W27</f>
        <v>0</v>
      </c>
      <c r="V27" s="1">
        <v>1</v>
      </c>
      <c r="W27" s="24">
        <v>0</v>
      </c>
      <c r="X27" s="24"/>
      <c r="Y27" s="24"/>
      <c r="AA27" s="24"/>
    </row>
    <row r="28" spans="1:27" x14ac:dyDescent="0.25">
      <c r="A28" s="3"/>
      <c r="B28" s="32">
        <v>20</v>
      </c>
      <c r="C28" s="33" t="s">
        <v>64</v>
      </c>
      <c r="D28" s="33" t="s">
        <v>68</v>
      </c>
      <c r="E28" s="34"/>
      <c r="F28" s="35">
        <v>36</v>
      </c>
      <c r="G28" s="36">
        <v>60</v>
      </c>
      <c r="H28" s="37"/>
      <c r="I28" s="38">
        <f>G28/1000*Q28</f>
        <v>0.47939999999999999</v>
      </c>
      <c r="J28" s="47"/>
      <c r="K28" s="40"/>
      <c r="L28" s="41" t="s">
        <v>32</v>
      </c>
      <c r="M28" s="34" t="s">
        <v>30</v>
      </c>
      <c r="N28" s="34">
        <v>8</v>
      </c>
      <c r="O28" s="34">
        <v>1</v>
      </c>
      <c r="P28" s="42">
        <f t="shared" si="7"/>
        <v>8</v>
      </c>
      <c r="Q28" s="43">
        <v>7.99</v>
      </c>
      <c r="R28" s="44">
        <f t="shared" si="2"/>
        <v>3.8351999999999999</v>
      </c>
      <c r="S28" s="43">
        <v>0.12</v>
      </c>
      <c r="T28" s="109">
        <f>G28/1000*S28*P28*V28</f>
        <v>5.7599999999999998E-2</v>
      </c>
      <c r="U28" s="45">
        <f>G28/1000*S28*P28*W28</f>
        <v>0</v>
      </c>
      <c r="V28" s="1">
        <v>1</v>
      </c>
      <c r="W28" s="24">
        <v>0</v>
      </c>
      <c r="X28" s="24"/>
      <c r="Y28" s="24"/>
      <c r="AA28" s="24"/>
    </row>
    <row r="29" spans="1:27" x14ac:dyDescent="0.25">
      <c r="A29" s="3"/>
      <c r="B29" s="48"/>
      <c r="C29" s="102" t="s">
        <v>31</v>
      </c>
      <c r="D29" s="50"/>
      <c r="E29" s="50"/>
      <c r="F29" s="51"/>
      <c r="G29" s="52"/>
      <c r="H29" s="53"/>
      <c r="I29" s="38"/>
      <c r="J29" s="47"/>
      <c r="K29" s="54"/>
      <c r="L29" s="51"/>
      <c r="M29" s="50"/>
      <c r="N29" s="50"/>
      <c r="O29" s="50"/>
      <c r="P29" s="55"/>
      <c r="Q29" s="56" t="s">
        <v>0</v>
      </c>
      <c r="R29" s="103">
        <f>SUM(R9:R28)</f>
        <v>3338.2606400000004</v>
      </c>
      <c r="S29" s="56"/>
      <c r="T29" s="112">
        <f>SUM(T9:T28)</f>
        <v>28.404399999999995</v>
      </c>
      <c r="U29" s="113">
        <f>SUM(U9:U28)</f>
        <v>31.097120000000004</v>
      </c>
      <c r="V29" s="1"/>
      <c r="W29" s="24"/>
      <c r="X29" s="24"/>
      <c r="Y29" s="24"/>
      <c r="AA29" s="24"/>
    </row>
    <row r="30" spans="1:27" x14ac:dyDescent="0.25">
      <c r="A30" s="3"/>
      <c r="B30" s="99" t="str">
        <f>ID!D18</f>
        <v>část</v>
      </c>
      <c r="C30" s="97" t="s">
        <v>71</v>
      </c>
      <c r="D30" s="50"/>
      <c r="E30" s="50"/>
      <c r="F30" s="51"/>
      <c r="G30" s="52"/>
      <c r="H30" s="53"/>
      <c r="I30" s="38"/>
      <c r="J30" s="47"/>
      <c r="K30" s="54"/>
      <c r="L30" s="51"/>
      <c r="M30" s="50"/>
      <c r="N30" s="50"/>
      <c r="O30" s="50"/>
      <c r="P30" s="55"/>
      <c r="Q30" s="56"/>
      <c r="R30" s="57"/>
      <c r="S30" s="56"/>
      <c r="T30" s="110"/>
      <c r="U30" s="58"/>
      <c r="V30" s="1"/>
      <c r="W30" s="24"/>
      <c r="X30" s="24"/>
      <c r="Y30" s="24"/>
      <c r="AA30" s="24"/>
    </row>
    <row r="31" spans="1:27" s="31" customFormat="1" x14ac:dyDescent="0.25">
      <c r="B31" s="32">
        <v>1</v>
      </c>
      <c r="C31" s="33" t="s">
        <v>46</v>
      </c>
      <c r="D31" s="33" t="s">
        <v>50</v>
      </c>
      <c r="E31" s="34">
        <v>16</v>
      </c>
      <c r="F31" s="35">
        <v>660</v>
      </c>
      <c r="G31" s="36">
        <v>12220</v>
      </c>
      <c r="H31" s="37">
        <f>F31/1000*G31/1000</f>
        <v>8.0652000000000008</v>
      </c>
      <c r="I31" s="38">
        <f t="shared" ref="I31:I36" si="11">H31*Q31</f>
        <v>1032.3456000000001</v>
      </c>
      <c r="J31" s="39"/>
      <c r="K31" s="40"/>
      <c r="L31" s="41" t="s">
        <v>69</v>
      </c>
      <c r="M31" s="34" t="s">
        <v>30</v>
      </c>
      <c r="N31" s="34">
        <v>1</v>
      </c>
      <c r="O31" s="34">
        <v>1</v>
      </c>
      <c r="P31" s="42">
        <f t="shared" ref="P31:P47" si="12">N31*O31</f>
        <v>1</v>
      </c>
      <c r="Q31" s="43">
        <v>128</v>
      </c>
      <c r="R31" s="44">
        <f>I31*P31</f>
        <v>1032.3456000000001</v>
      </c>
      <c r="S31" s="43">
        <v>1.32</v>
      </c>
      <c r="T31" s="109">
        <f>G31/1000*S31*P31*V31</f>
        <v>8.0652000000000008</v>
      </c>
      <c r="U31" s="45">
        <f>G31/1000*S31*P31*W31</f>
        <v>8.0652000000000008</v>
      </c>
      <c r="V31" s="31">
        <v>0.5</v>
      </c>
      <c r="W31" s="31">
        <v>0.5</v>
      </c>
      <c r="AA31" s="46"/>
    </row>
    <row r="32" spans="1:27" s="31" customFormat="1" x14ac:dyDescent="0.25">
      <c r="B32" s="32">
        <v>2</v>
      </c>
      <c r="C32" s="33" t="s">
        <v>47</v>
      </c>
      <c r="D32" s="33" t="s">
        <v>51</v>
      </c>
      <c r="E32" s="34">
        <v>12</v>
      </c>
      <c r="F32" s="35">
        <v>328</v>
      </c>
      <c r="G32" s="36">
        <v>12220</v>
      </c>
      <c r="H32" s="37">
        <f>F32/1000*G32/1000</f>
        <v>4.0081600000000002</v>
      </c>
      <c r="I32" s="38">
        <f t="shared" si="11"/>
        <v>384.78336000000002</v>
      </c>
      <c r="J32" s="39"/>
      <c r="K32" s="40"/>
      <c r="L32" s="41" t="s">
        <v>69</v>
      </c>
      <c r="M32" s="34" t="s">
        <v>30</v>
      </c>
      <c r="N32" s="34">
        <v>1</v>
      </c>
      <c r="O32" s="34">
        <v>1</v>
      </c>
      <c r="P32" s="42">
        <f t="shared" si="12"/>
        <v>1</v>
      </c>
      <c r="Q32" s="43">
        <v>96</v>
      </c>
      <c r="R32" s="44">
        <f t="shared" ref="R32:R47" si="13">I32*P32</f>
        <v>384.78336000000002</v>
      </c>
      <c r="S32" s="114">
        <v>0.65600000000000003</v>
      </c>
      <c r="T32" s="109">
        <f>G32/1000*S32*P32*V32</f>
        <v>4.0081600000000002</v>
      </c>
      <c r="U32" s="45">
        <f>G32/1000*S32*P32*W32</f>
        <v>4.0081600000000002</v>
      </c>
      <c r="V32" s="31">
        <v>0.5</v>
      </c>
      <c r="W32" s="31">
        <v>0.5</v>
      </c>
      <c r="AA32" s="46"/>
    </row>
    <row r="33" spans="1:27" s="31" customFormat="1" x14ac:dyDescent="0.25">
      <c r="B33" s="32">
        <v>3</v>
      </c>
      <c r="C33" s="33" t="s">
        <v>48</v>
      </c>
      <c r="D33" s="33" t="s">
        <v>51</v>
      </c>
      <c r="E33" s="34">
        <v>12</v>
      </c>
      <c r="F33" s="35">
        <v>328</v>
      </c>
      <c r="G33" s="36">
        <v>12220</v>
      </c>
      <c r="H33" s="37">
        <f>F33/1000*G33/1000</f>
        <v>4.0081600000000002</v>
      </c>
      <c r="I33" s="38">
        <f t="shared" si="11"/>
        <v>384.78336000000002</v>
      </c>
      <c r="J33" s="39"/>
      <c r="K33" s="40"/>
      <c r="L33" s="41" t="s">
        <v>69</v>
      </c>
      <c r="M33" s="34" t="s">
        <v>30</v>
      </c>
      <c r="N33" s="34">
        <v>1</v>
      </c>
      <c r="O33" s="34">
        <v>1</v>
      </c>
      <c r="P33" s="42">
        <f t="shared" si="12"/>
        <v>1</v>
      </c>
      <c r="Q33" s="43">
        <v>96</v>
      </c>
      <c r="R33" s="44">
        <f t="shared" si="13"/>
        <v>384.78336000000002</v>
      </c>
      <c r="S33" s="114">
        <v>0.65600000000000003</v>
      </c>
      <c r="T33" s="109">
        <f>G33/1000*S33*P33*V33</f>
        <v>4.0081600000000002</v>
      </c>
      <c r="U33" s="45">
        <f>G33/1000*S33*P33*W33</f>
        <v>4.0081600000000002</v>
      </c>
      <c r="V33" s="31">
        <v>0.5</v>
      </c>
      <c r="W33" s="31">
        <v>0.5</v>
      </c>
      <c r="AA33" s="46"/>
    </row>
    <row r="34" spans="1:27" s="31" customFormat="1" x14ac:dyDescent="0.25">
      <c r="B34" s="32">
        <v>4</v>
      </c>
      <c r="C34" s="33" t="s">
        <v>49</v>
      </c>
      <c r="D34" s="33" t="s">
        <v>35</v>
      </c>
      <c r="E34" s="34">
        <v>10</v>
      </c>
      <c r="F34" s="35">
        <v>354</v>
      </c>
      <c r="G34" s="36">
        <v>636</v>
      </c>
      <c r="H34" s="37">
        <v>0.14649999999999999</v>
      </c>
      <c r="I34" s="38">
        <f t="shared" si="11"/>
        <v>11.719999999999999</v>
      </c>
      <c r="J34" s="39"/>
      <c r="K34" s="40"/>
      <c r="L34" s="41" t="s">
        <v>69</v>
      </c>
      <c r="M34" s="34" t="s">
        <v>30</v>
      </c>
      <c r="N34" s="34">
        <v>1</v>
      </c>
      <c r="O34" s="34">
        <v>12</v>
      </c>
      <c r="P34" s="42">
        <f t="shared" si="12"/>
        <v>12</v>
      </c>
      <c r="Q34" s="43">
        <v>80</v>
      </c>
      <c r="R34" s="44">
        <f t="shared" si="13"/>
        <v>140.63999999999999</v>
      </c>
      <c r="S34" s="43">
        <v>2</v>
      </c>
      <c r="T34" s="109">
        <f>H34*S34*P34*V34</f>
        <v>0</v>
      </c>
      <c r="U34" s="45">
        <f>H34*S34*P34*W34</f>
        <v>3.516</v>
      </c>
      <c r="V34" s="31">
        <v>0</v>
      </c>
      <c r="W34" s="31">
        <v>1</v>
      </c>
      <c r="AA34" s="46"/>
    </row>
    <row r="35" spans="1:27" s="31" customFormat="1" x14ac:dyDescent="0.25">
      <c r="B35" s="32">
        <v>5</v>
      </c>
      <c r="C35" s="33" t="s">
        <v>54</v>
      </c>
      <c r="D35" s="33" t="s">
        <v>50</v>
      </c>
      <c r="E35" s="34">
        <v>16</v>
      </c>
      <c r="F35" s="35">
        <v>354</v>
      </c>
      <c r="G35" s="36">
        <v>636</v>
      </c>
      <c r="H35" s="37">
        <v>0.14649999999999999</v>
      </c>
      <c r="I35" s="38">
        <f t="shared" ref="I35" si="14">H35*Q35</f>
        <v>18.751999999999999</v>
      </c>
      <c r="J35" s="39"/>
      <c r="K35" s="40"/>
      <c r="L35" s="41" t="s">
        <v>69</v>
      </c>
      <c r="M35" s="34" t="s">
        <v>30</v>
      </c>
      <c r="N35" s="34">
        <v>1</v>
      </c>
      <c r="O35" s="34">
        <v>2</v>
      </c>
      <c r="P35" s="42">
        <f t="shared" ref="P35" si="15">N35*O35</f>
        <v>2</v>
      </c>
      <c r="Q35" s="43">
        <v>128</v>
      </c>
      <c r="R35" s="44">
        <f t="shared" ref="R35" si="16">I35*P35</f>
        <v>37.503999999999998</v>
      </c>
      <c r="S35" s="43">
        <v>2</v>
      </c>
      <c r="T35" s="109">
        <f>H35*S35*P35*V35</f>
        <v>0</v>
      </c>
      <c r="U35" s="45">
        <f>H35*S35*P35*W35</f>
        <v>0.58599999999999997</v>
      </c>
      <c r="V35" s="31">
        <v>0</v>
      </c>
      <c r="W35" s="31">
        <v>1</v>
      </c>
      <c r="AA35" s="46"/>
    </row>
    <row r="36" spans="1:27" s="31" customFormat="1" x14ac:dyDescent="0.25">
      <c r="B36" s="32">
        <v>6</v>
      </c>
      <c r="C36" s="33" t="s">
        <v>34</v>
      </c>
      <c r="D36" s="33" t="s">
        <v>35</v>
      </c>
      <c r="E36" s="34">
        <v>10</v>
      </c>
      <c r="F36" s="35">
        <v>354</v>
      </c>
      <c r="G36" s="36">
        <v>636</v>
      </c>
      <c r="H36" s="37">
        <v>0.20860000000000001</v>
      </c>
      <c r="I36" s="38">
        <f t="shared" si="11"/>
        <v>16.688000000000002</v>
      </c>
      <c r="J36" s="39"/>
      <c r="K36" s="40"/>
      <c r="L36" s="41" t="s">
        <v>69</v>
      </c>
      <c r="M36" s="34" t="s">
        <v>30</v>
      </c>
      <c r="N36" s="34">
        <v>1</v>
      </c>
      <c r="O36" s="34">
        <v>2</v>
      </c>
      <c r="P36" s="42">
        <f t="shared" si="12"/>
        <v>2</v>
      </c>
      <c r="Q36" s="43">
        <v>80</v>
      </c>
      <c r="R36" s="44">
        <f t="shared" si="13"/>
        <v>33.376000000000005</v>
      </c>
      <c r="S36" s="43">
        <v>2</v>
      </c>
      <c r="T36" s="109">
        <f>H36*S36*P36*V36</f>
        <v>0.41720000000000002</v>
      </c>
      <c r="U36" s="45">
        <f>H36*S36*P36*W36</f>
        <v>0.41720000000000002</v>
      </c>
      <c r="V36" s="31">
        <v>0.5</v>
      </c>
      <c r="W36" s="31">
        <v>0.5</v>
      </c>
      <c r="AA36" s="46"/>
    </row>
    <row r="37" spans="1:27" s="31" customFormat="1" x14ac:dyDescent="0.25">
      <c r="B37" s="32">
        <v>7</v>
      </c>
      <c r="C37" s="33" t="s">
        <v>56</v>
      </c>
      <c r="D37" s="33" t="s">
        <v>100</v>
      </c>
      <c r="E37" s="34">
        <v>24</v>
      </c>
      <c r="F37" s="35">
        <v>150</v>
      </c>
      <c r="G37" s="36">
        <v>220</v>
      </c>
      <c r="H37" s="37">
        <f t="shared" ref="H37:H41" si="17">F37/1000*G37/1000</f>
        <v>3.3000000000000002E-2</v>
      </c>
      <c r="I37" s="38">
        <f t="shared" ref="I37:I41" si="18">H37*Q37</f>
        <v>6.3360000000000003</v>
      </c>
      <c r="J37" s="39"/>
      <c r="K37" s="40"/>
      <c r="L37" s="41" t="s">
        <v>32</v>
      </c>
      <c r="M37" s="34" t="s">
        <v>30</v>
      </c>
      <c r="N37" s="34">
        <v>2</v>
      </c>
      <c r="O37" s="34">
        <v>1</v>
      </c>
      <c r="P37" s="42">
        <f t="shared" si="12"/>
        <v>2</v>
      </c>
      <c r="Q37" s="43">
        <v>192</v>
      </c>
      <c r="R37" s="44">
        <f t="shared" si="13"/>
        <v>12.672000000000001</v>
      </c>
      <c r="S37" s="43">
        <v>1</v>
      </c>
      <c r="T37" s="109">
        <f>H37*S37*P37*V37</f>
        <v>6.6000000000000008E-3</v>
      </c>
      <c r="U37" s="45">
        <f>H37*S37*P37*W37</f>
        <v>0</v>
      </c>
      <c r="V37" s="31">
        <v>0.1</v>
      </c>
      <c r="W37" s="31">
        <v>0</v>
      </c>
      <c r="AA37" s="46"/>
    </row>
    <row r="38" spans="1:27" s="31" customFormat="1" x14ac:dyDescent="0.25">
      <c r="B38" s="32">
        <v>8</v>
      </c>
      <c r="C38" s="33" t="s">
        <v>57</v>
      </c>
      <c r="D38" s="33" t="s">
        <v>51</v>
      </c>
      <c r="E38" s="34">
        <v>12</v>
      </c>
      <c r="F38" s="35">
        <v>130</v>
      </c>
      <c r="G38" s="36">
        <v>180</v>
      </c>
      <c r="H38" s="37">
        <f t="shared" si="17"/>
        <v>2.3400000000000001E-2</v>
      </c>
      <c r="I38" s="38">
        <f t="shared" si="18"/>
        <v>2.2464</v>
      </c>
      <c r="J38" s="39"/>
      <c r="K38" s="40"/>
      <c r="L38" s="41" t="s">
        <v>32</v>
      </c>
      <c r="M38" s="34" t="s">
        <v>30</v>
      </c>
      <c r="N38" s="34">
        <v>2</v>
      </c>
      <c r="O38" s="34">
        <v>2</v>
      </c>
      <c r="P38" s="42">
        <f t="shared" si="12"/>
        <v>4</v>
      </c>
      <c r="Q38" s="43">
        <v>96</v>
      </c>
      <c r="R38" s="44">
        <f t="shared" si="13"/>
        <v>8.9855999999999998</v>
      </c>
      <c r="S38" s="43">
        <v>1</v>
      </c>
      <c r="T38" s="109">
        <f>H38*S38*P38*V38</f>
        <v>9.3600000000000003E-3</v>
      </c>
      <c r="U38" s="45">
        <f>H38*S38*P38*W38</f>
        <v>0</v>
      </c>
      <c r="V38" s="31">
        <v>0.1</v>
      </c>
      <c r="W38" s="31">
        <v>0</v>
      </c>
      <c r="AA38" s="46"/>
    </row>
    <row r="39" spans="1:27" s="31" customFormat="1" x14ac:dyDescent="0.25">
      <c r="B39" s="32">
        <v>9</v>
      </c>
      <c r="C39" s="33" t="s">
        <v>53</v>
      </c>
      <c r="D39" s="33" t="s">
        <v>50</v>
      </c>
      <c r="E39" s="34">
        <v>16</v>
      </c>
      <c r="F39" s="35">
        <v>660</v>
      </c>
      <c r="G39" s="36">
        <v>2000</v>
      </c>
      <c r="H39" s="37">
        <f t="shared" si="17"/>
        <v>1.32</v>
      </c>
      <c r="I39" s="38">
        <f t="shared" si="18"/>
        <v>168.96</v>
      </c>
      <c r="J39" s="39"/>
      <c r="K39" s="40"/>
      <c r="L39" s="41" t="s">
        <v>69</v>
      </c>
      <c r="M39" s="34" t="s">
        <v>30</v>
      </c>
      <c r="N39" s="34">
        <v>1</v>
      </c>
      <c r="O39" s="34">
        <v>5</v>
      </c>
      <c r="P39" s="42">
        <f t="shared" si="12"/>
        <v>5</v>
      </c>
      <c r="Q39" s="43">
        <v>128</v>
      </c>
      <c r="R39" s="44">
        <f t="shared" si="13"/>
        <v>844.80000000000007</v>
      </c>
      <c r="S39" s="43">
        <v>1.32</v>
      </c>
      <c r="T39" s="109">
        <f>G39/1000*S39*P39*V39</f>
        <v>6.6000000000000005</v>
      </c>
      <c r="U39" s="45">
        <f>G39/1000*S39*P39*W39</f>
        <v>6.6000000000000005</v>
      </c>
      <c r="V39" s="31">
        <v>0.5</v>
      </c>
      <c r="W39" s="31">
        <v>0.5</v>
      </c>
      <c r="AA39" s="46"/>
    </row>
    <row r="40" spans="1:27" s="31" customFormat="1" x14ac:dyDescent="0.25">
      <c r="B40" s="32">
        <v>10</v>
      </c>
      <c r="C40" s="33" t="s">
        <v>52</v>
      </c>
      <c r="D40" s="33" t="s">
        <v>50</v>
      </c>
      <c r="E40" s="34">
        <v>16</v>
      </c>
      <c r="F40" s="35">
        <v>660</v>
      </c>
      <c r="G40" s="36">
        <v>1250</v>
      </c>
      <c r="H40" s="37">
        <f t="shared" ref="H40" si="19">F40/1000*G40/1000</f>
        <v>0.82499999999999996</v>
      </c>
      <c r="I40" s="38">
        <f t="shared" ref="I40" si="20">H40*Q40</f>
        <v>105.6</v>
      </c>
      <c r="J40" s="39"/>
      <c r="K40" s="40"/>
      <c r="L40" s="41" t="s">
        <v>69</v>
      </c>
      <c r="M40" s="34" t="s">
        <v>30</v>
      </c>
      <c r="N40" s="34">
        <v>1</v>
      </c>
      <c r="O40" s="34">
        <v>2</v>
      </c>
      <c r="P40" s="42">
        <f t="shared" ref="P40" si="21">N40*O40</f>
        <v>2</v>
      </c>
      <c r="Q40" s="43">
        <v>128</v>
      </c>
      <c r="R40" s="44">
        <f t="shared" ref="R40" si="22">I40*P40</f>
        <v>211.2</v>
      </c>
      <c r="S40" s="43">
        <v>1.32</v>
      </c>
      <c r="T40" s="109">
        <f>G40/1000*S40*P40*V40</f>
        <v>1.6500000000000001</v>
      </c>
      <c r="U40" s="45">
        <f>G40/1000*S40*P40*W40</f>
        <v>1.6500000000000001</v>
      </c>
      <c r="V40" s="31">
        <v>0.5</v>
      </c>
      <c r="W40" s="31">
        <v>0.5</v>
      </c>
      <c r="AA40" s="46"/>
    </row>
    <row r="41" spans="1:27" x14ac:dyDescent="0.25">
      <c r="A41" s="3"/>
      <c r="B41" s="32">
        <v>11</v>
      </c>
      <c r="C41" s="33" t="s">
        <v>58</v>
      </c>
      <c r="D41" s="33" t="s">
        <v>33</v>
      </c>
      <c r="E41" s="34">
        <v>8</v>
      </c>
      <c r="F41" s="35">
        <v>152</v>
      </c>
      <c r="G41" s="36">
        <v>11940</v>
      </c>
      <c r="H41" s="37">
        <f t="shared" si="17"/>
        <v>1.8148799999999998</v>
      </c>
      <c r="I41" s="38">
        <f t="shared" si="18"/>
        <v>116.15231999999999</v>
      </c>
      <c r="J41" s="47"/>
      <c r="K41" s="40"/>
      <c r="L41" s="41" t="s">
        <v>32</v>
      </c>
      <c r="M41" s="34" t="s">
        <v>30</v>
      </c>
      <c r="N41" s="34">
        <v>1</v>
      </c>
      <c r="O41" s="34">
        <v>1</v>
      </c>
      <c r="P41" s="42">
        <f t="shared" si="12"/>
        <v>1</v>
      </c>
      <c r="Q41" s="43">
        <v>64</v>
      </c>
      <c r="R41" s="44">
        <f t="shared" si="13"/>
        <v>116.15231999999999</v>
      </c>
      <c r="S41" s="43">
        <v>2</v>
      </c>
      <c r="T41" s="109">
        <f>H41*S41*P41*V41</f>
        <v>1.8148799999999998</v>
      </c>
      <c r="U41" s="45">
        <f>H41*S41*P41*W41</f>
        <v>0</v>
      </c>
      <c r="V41" s="1">
        <v>0.5</v>
      </c>
      <c r="W41" s="24">
        <v>0</v>
      </c>
      <c r="X41" s="24"/>
      <c r="Y41" s="24"/>
      <c r="AA41" s="24"/>
    </row>
    <row r="42" spans="1:27" x14ac:dyDescent="0.25">
      <c r="A42" s="3"/>
      <c r="B42" s="32">
        <v>12</v>
      </c>
      <c r="C42" s="33" t="s">
        <v>60</v>
      </c>
      <c r="D42" s="33" t="s">
        <v>67</v>
      </c>
      <c r="E42" s="34">
        <v>5</v>
      </c>
      <c r="F42" s="35">
        <v>48.3</v>
      </c>
      <c r="G42" s="36">
        <v>70</v>
      </c>
      <c r="H42" s="37"/>
      <c r="I42" s="38">
        <f>G42/1000*Q42</f>
        <v>0.37380000000000002</v>
      </c>
      <c r="J42" s="47"/>
      <c r="K42" s="40"/>
      <c r="L42" s="41" t="s">
        <v>32</v>
      </c>
      <c r="M42" s="34" t="s">
        <v>30</v>
      </c>
      <c r="N42" s="34">
        <v>12</v>
      </c>
      <c r="O42" s="34">
        <v>1</v>
      </c>
      <c r="P42" s="42">
        <f t="shared" si="12"/>
        <v>12</v>
      </c>
      <c r="Q42" s="43">
        <v>5.34</v>
      </c>
      <c r="R42" s="44">
        <f t="shared" si="13"/>
        <v>4.4855999999999998</v>
      </c>
      <c r="S42" s="43">
        <v>0.16</v>
      </c>
      <c r="T42" s="109">
        <f>G42/1000*S42*P42*V42</f>
        <v>0.13440000000000002</v>
      </c>
      <c r="U42" s="45">
        <f>G42/1000*S42*P42*W42</f>
        <v>0</v>
      </c>
      <c r="V42" s="1">
        <v>1</v>
      </c>
      <c r="W42" s="24">
        <v>0</v>
      </c>
      <c r="X42" s="24"/>
      <c r="Y42" s="24"/>
      <c r="AA42" s="24"/>
    </row>
    <row r="43" spans="1:27" x14ac:dyDescent="0.25">
      <c r="A43" s="3"/>
      <c r="B43" s="32">
        <v>13</v>
      </c>
      <c r="C43" s="33" t="s">
        <v>61</v>
      </c>
      <c r="D43" s="33" t="s">
        <v>33</v>
      </c>
      <c r="E43" s="34">
        <v>8</v>
      </c>
      <c r="F43" s="35">
        <v>80</v>
      </c>
      <c r="G43" s="36">
        <v>80</v>
      </c>
      <c r="H43" s="37">
        <v>5.0000000000000001E-3</v>
      </c>
      <c r="I43" s="38">
        <f>H43*Q43</f>
        <v>0.32</v>
      </c>
      <c r="J43" s="47"/>
      <c r="K43" s="40"/>
      <c r="L43" s="41" t="s">
        <v>32</v>
      </c>
      <c r="M43" s="34" t="s">
        <v>30</v>
      </c>
      <c r="N43" s="34">
        <v>12</v>
      </c>
      <c r="O43" s="34">
        <v>1</v>
      </c>
      <c r="P43" s="42">
        <f t="shared" si="12"/>
        <v>12</v>
      </c>
      <c r="Q43" s="43">
        <v>64</v>
      </c>
      <c r="R43" s="44">
        <f t="shared" si="13"/>
        <v>3.84</v>
      </c>
      <c r="S43" s="43">
        <v>2</v>
      </c>
      <c r="T43" s="109">
        <f>H43*S43*P43*V43</f>
        <v>0.12</v>
      </c>
      <c r="U43" s="45">
        <f>H43*S43*P43*W43</f>
        <v>0</v>
      </c>
      <c r="V43" s="1">
        <v>1</v>
      </c>
      <c r="W43" s="24">
        <v>0</v>
      </c>
      <c r="X43" s="24"/>
      <c r="Y43" s="24"/>
      <c r="AA43" s="24"/>
    </row>
    <row r="44" spans="1:27" x14ac:dyDescent="0.25">
      <c r="A44" s="3"/>
      <c r="B44" s="32">
        <v>14</v>
      </c>
      <c r="C44" s="33" t="s">
        <v>526</v>
      </c>
      <c r="D44" s="33" t="s">
        <v>51</v>
      </c>
      <c r="E44" s="34">
        <v>12</v>
      </c>
      <c r="F44" s="35">
        <v>160</v>
      </c>
      <c r="G44" s="36">
        <v>180</v>
      </c>
      <c r="H44" s="37">
        <f t="shared" ref="H44" si="23">F44/1000*G44/1000</f>
        <v>2.8799999999999999E-2</v>
      </c>
      <c r="I44" s="38">
        <f t="shared" ref="I44" si="24">H44*Q44</f>
        <v>2.7648000000000001</v>
      </c>
      <c r="J44" s="47"/>
      <c r="K44" s="40"/>
      <c r="L44" s="41" t="s">
        <v>32</v>
      </c>
      <c r="M44" s="34" t="s">
        <v>30</v>
      </c>
      <c r="N44" s="34">
        <v>4</v>
      </c>
      <c r="O44" s="34">
        <v>1</v>
      </c>
      <c r="P44" s="42">
        <f t="shared" si="12"/>
        <v>4</v>
      </c>
      <c r="Q44" s="43">
        <v>96</v>
      </c>
      <c r="R44" s="44">
        <f t="shared" si="13"/>
        <v>11.059200000000001</v>
      </c>
      <c r="S44" s="43">
        <v>2</v>
      </c>
      <c r="T44" s="109">
        <f>H44*S44*P44*V44</f>
        <v>0.23039999999999999</v>
      </c>
      <c r="U44" s="45">
        <f>H44*S44*P44*W44</f>
        <v>0</v>
      </c>
      <c r="V44" s="1">
        <v>1</v>
      </c>
      <c r="W44" s="24"/>
      <c r="X44" s="24"/>
      <c r="Y44" s="24"/>
      <c r="AA44" s="24"/>
    </row>
    <row r="45" spans="1:27" x14ac:dyDescent="0.25">
      <c r="A45" s="3"/>
      <c r="B45" s="32">
        <v>15</v>
      </c>
      <c r="C45" s="33" t="s">
        <v>62</v>
      </c>
      <c r="D45" s="33" t="s">
        <v>33</v>
      </c>
      <c r="E45" s="34">
        <v>8</v>
      </c>
      <c r="F45" s="35">
        <v>80</v>
      </c>
      <c r="G45" s="36">
        <v>83</v>
      </c>
      <c r="H45" s="37">
        <f>F45/1000*G45/1000</f>
        <v>6.6400000000000009E-3</v>
      </c>
      <c r="I45" s="38">
        <f>H45*Q45</f>
        <v>0.42496000000000006</v>
      </c>
      <c r="J45" s="47"/>
      <c r="K45" s="40"/>
      <c r="L45" s="41" t="s">
        <v>32</v>
      </c>
      <c r="M45" s="34" t="s">
        <v>30</v>
      </c>
      <c r="N45" s="34">
        <v>8</v>
      </c>
      <c r="O45" s="34">
        <v>1</v>
      </c>
      <c r="P45" s="42">
        <f t="shared" si="12"/>
        <v>8</v>
      </c>
      <c r="Q45" s="43">
        <v>64</v>
      </c>
      <c r="R45" s="44">
        <f t="shared" si="13"/>
        <v>3.3996800000000005</v>
      </c>
      <c r="S45" s="43">
        <v>2</v>
      </c>
      <c r="T45" s="109">
        <f>H45*S45*P45*V45</f>
        <v>0.10624000000000001</v>
      </c>
      <c r="U45" s="45">
        <f>H45*S45*P45*W45</f>
        <v>0</v>
      </c>
      <c r="V45" s="1">
        <v>1</v>
      </c>
      <c r="W45" s="24">
        <v>0</v>
      </c>
      <c r="X45" s="24"/>
      <c r="Y45" s="24"/>
      <c r="AA45" s="24"/>
    </row>
    <row r="46" spans="1:27" x14ac:dyDescent="0.25">
      <c r="A46" s="3"/>
      <c r="B46" s="32">
        <v>16</v>
      </c>
      <c r="C46" s="33" t="s">
        <v>63</v>
      </c>
      <c r="D46" s="33" t="s">
        <v>33</v>
      </c>
      <c r="E46" s="34">
        <v>8</v>
      </c>
      <c r="F46" s="35">
        <v>80</v>
      </c>
      <c r="G46" s="36">
        <v>83</v>
      </c>
      <c r="H46" s="37">
        <f>F46/1000*G46/1000</f>
        <v>6.6400000000000009E-3</v>
      </c>
      <c r="I46" s="38">
        <f>H46*Q46</f>
        <v>0.42496000000000006</v>
      </c>
      <c r="J46" s="47"/>
      <c r="K46" s="40"/>
      <c r="L46" s="41" t="s">
        <v>32</v>
      </c>
      <c r="M46" s="34" t="s">
        <v>30</v>
      </c>
      <c r="N46" s="34">
        <v>8</v>
      </c>
      <c r="O46" s="34">
        <v>1</v>
      </c>
      <c r="P46" s="42">
        <f t="shared" si="12"/>
        <v>8</v>
      </c>
      <c r="Q46" s="43">
        <v>64</v>
      </c>
      <c r="R46" s="44">
        <f t="shared" si="13"/>
        <v>3.3996800000000005</v>
      </c>
      <c r="S46" s="43">
        <v>2</v>
      </c>
      <c r="T46" s="109">
        <f>H46*S46*P46*V46</f>
        <v>0.10624000000000001</v>
      </c>
      <c r="U46" s="45">
        <f>H46*S46*P46*W46</f>
        <v>0</v>
      </c>
      <c r="V46" s="1">
        <v>1</v>
      </c>
      <c r="W46" s="24">
        <v>0</v>
      </c>
      <c r="X46" s="24"/>
      <c r="Y46" s="24"/>
      <c r="AA46" s="24"/>
    </row>
    <row r="47" spans="1:27" x14ac:dyDescent="0.25">
      <c r="A47" s="3"/>
      <c r="B47" s="32">
        <v>17</v>
      </c>
      <c r="C47" s="33" t="s">
        <v>64</v>
      </c>
      <c r="D47" s="33" t="s">
        <v>68</v>
      </c>
      <c r="E47" s="34"/>
      <c r="F47" s="35">
        <v>36</v>
      </c>
      <c r="G47" s="36">
        <v>60</v>
      </c>
      <c r="H47" s="37"/>
      <c r="I47" s="38">
        <f>G47/1000*Q47</f>
        <v>0.47939999999999999</v>
      </c>
      <c r="J47" s="47"/>
      <c r="K47" s="40"/>
      <c r="L47" s="41" t="s">
        <v>32</v>
      </c>
      <c r="M47" s="34" t="s">
        <v>30</v>
      </c>
      <c r="N47" s="34">
        <v>8</v>
      </c>
      <c r="O47" s="34">
        <v>1</v>
      </c>
      <c r="P47" s="42">
        <f t="shared" si="12"/>
        <v>8</v>
      </c>
      <c r="Q47" s="43">
        <v>7.99</v>
      </c>
      <c r="R47" s="44">
        <f t="shared" si="13"/>
        <v>3.8351999999999999</v>
      </c>
      <c r="S47" s="43">
        <v>0.12</v>
      </c>
      <c r="T47" s="109">
        <f>G47/1000*S47*P47*V47</f>
        <v>5.7599999999999998E-2</v>
      </c>
      <c r="U47" s="45">
        <f>G47/1000*S47*P47*W47</f>
        <v>0</v>
      </c>
      <c r="V47" s="1">
        <v>1</v>
      </c>
      <c r="W47" s="24">
        <v>0</v>
      </c>
      <c r="X47" s="24"/>
      <c r="Y47" s="24"/>
      <c r="AA47" s="24"/>
    </row>
    <row r="48" spans="1:27" x14ac:dyDescent="0.25">
      <c r="A48" s="3"/>
      <c r="B48" s="48"/>
      <c r="C48" s="102" t="s">
        <v>31</v>
      </c>
      <c r="D48" s="50"/>
      <c r="E48" s="50"/>
      <c r="F48" s="51"/>
      <c r="G48" s="52"/>
      <c r="H48" s="53"/>
      <c r="I48" s="38"/>
      <c r="J48" s="47"/>
      <c r="K48" s="54"/>
      <c r="L48" s="51"/>
      <c r="M48" s="50"/>
      <c r="N48" s="50"/>
      <c r="O48" s="50"/>
      <c r="P48" s="55"/>
      <c r="Q48" s="56" t="s">
        <v>0</v>
      </c>
      <c r="R48" s="103">
        <f>SUM(R31:R47)</f>
        <v>3237.2615999999998</v>
      </c>
      <c r="S48" s="56"/>
      <c r="T48" s="112">
        <f>SUM(T31:T47)</f>
        <v>27.334440000000001</v>
      </c>
      <c r="U48" s="113">
        <f>SUM(U31:U47)</f>
        <v>28.850720000000003</v>
      </c>
      <c r="V48" s="1"/>
      <c r="W48" s="24"/>
      <c r="X48" s="24"/>
      <c r="Y48" s="24"/>
      <c r="AA48" s="24"/>
    </row>
    <row r="49" spans="1:27" x14ac:dyDescent="0.25">
      <c r="A49" s="3"/>
      <c r="B49" s="99" t="str">
        <f>ID!D18</f>
        <v>část</v>
      </c>
      <c r="C49" s="102" t="s">
        <v>72</v>
      </c>
      <c r="D49" s="34"/>
      <c r="E49" s="34"/>
      <c r="F49" s="35"/>
      <c r="G49" s="36"/>
      <c r="H49" s="37"/>
      <c r="I49" s="38"/>
      <c r="J49" s="47"/>
      <c r="K49" s="40"/>
      <c r="L49" s="35"/>
      <c r="M49" s="34"/>
      <c r="N49" s="34"/>
      <c r="O49" s="34"/>
      <c r="P49" s="42"/>
      <c r="Q49" s="43"/>
      <c r="R49" s="101"/>
      <c r="S49" s="56"/>
      <c r="T49" s="110"/>
      <c r="U49" s="58"/>
      <c r="V49" s="1"/>
      <c r="W49" s="24"/>
      <c r="X49" s="24"/>
      <c r="Y49" s="24"/>
      <c r="AA49" s="24"/>
    </row>
    <row r="50" spans="1:27" x14ac:dyDescent="0.25">
      <c r="A50" s="3"/>
      <c r="B50" s="48">
        <v>1</v>
      </c>
      <c r="C50" s="33" t="s">
        <v>73</v>
      </c>
      <c r="D50" s="33" t="s">
        <v>74</v>
      </c>
      <c r="E50" s="34">
        <v>2.6</v>
      </c>
      <c r="F50" s="100">
        <v>42.4</v>
      </c>
      <c r="G50" s="36">
        <v>1236</v>
      </c>
      <c r="H50" s="37"/>
      <c r="I50" s="38">
        <f>G50/1000*Q50</f>
        <v>3.1517999999999997</v>
      </c>
      <c r="J50" s="39"/>
      <c r="K50" s="40" t="s">
        <v>72</v>
      </c>
      <c r="L50" s="35" t="s">
        <v>32</v>
      </c>
      <c r="M50" s="34" t="s">
        <v>30</v>
      </c>
      <c r="N50" s="34">
        <v>1</v>
      </c>
      <c r="O50" s="34">
        <v>4</v>
      </c>
      <c r="P50" s="42">
        <f t="shared" ref="P50:P59" si="25">N50*O50</f>
        <v>4</v>
      </c>
      <c r="Q50" s="43">
        <v>2.5499999999999998</v>
      </c>
      <c r="R50" s="101">
        <f>P50*I50</f>
        <v>12.607199999999999</v>
      </c>
      <c r="S50" s="43">
        <v>0.13</v>
      </c>
      <c r="T50" s="329">
        <f>G50/1000*S50*P50</f>
        <v>0.64272000000000007</v>
      </c>
      <c r="U50" s="163"/>
      <c r="V50" s="1"/>
      <c r="W50" s="24"/>
      <c r="X50" s="24"/>
      <c r="Y50" s="24"/>
      <c r="AA50" s="24"/>
    </row>
    <row r="51" spans="1:27" x14ac:dyDescent="0.25">
      <c r="A51" s="3"/>
      <c r="B51" s="48">
        <v>2</v>
      </c>
      <c r="C51" s="33" t="s">
        <v>75</v>
      </c>
      <c r="D51" s="33" t="s">
        <v>74</v>
      </c>
      <c r="E51" s="34">
        <v>2.6</v>
      </c>
      <c r="F51" s="100">
        <v>42.4</v>
      </c>
      <c r="G51" s="36">
        <v>5654</v>
      </c>
      <c r="H51" s="37" t="s">
        <v>0</v>
      </c>
      <c r="I51" s="38">
        <f>Q51*G51/1000</f>
        <v>14.417699999999998</v>
      </c>
      <c r="J51" s="39"/>
      <c r="K51" s="40" t="s">
        <v>72</v>
      </c>
      <c r="L51" s="35" t="s">
        <v>32</v>
      </c>
      <c r="M51" s="34" t="s">
        <v>30</v>
      </c>
      <c r="N51" s="34">
        <v>1</v>
      </c>
      <c r="O51" s="34">
        <v>1</v>
      </c>
      <c r="P51" s="42">
        <f t="shared" si="25"/>
        <v>1</v>
      </c>
      <c r="Q51" s="43">
        <v>2.5499999999999998</v>
      </c>
      <c r="R51" s="101">
        <f>I51*P51</f>
        <v>14.417699999999998</v>
      </c>
      <c r="S51" s="43">
        <v>0.13</v>
      </c>
      <c r="T51" s="329">
        <f>G51/1000*S51*P51</f>
        <v>0.73502000000000001</v>
      </c>
      <c r="U51" s="163"/>
      <c r="V51" s="1"/>
      <c r="W51" s="24"/>
      <c r="X51" s="24"/>
      <c r="Y51" s="24"/>
      <c r="AA51" s="24"/>
    </row>
    <row r="52" spans="1:27" x14ac:dyDescent="0.25">
      <c r="A52" s="3"/>
      <c r="B52" s="48">
        <v>3</v>
      </c>
      <c r="C52" s="33" t="s">
        <v>76</v>
      </c>
      <c r="D52" s="33" t="s">
        <v>74</v>
      </c>
      <c r="E52" s="34">
        <v>2.6</v>
      </c>
      <c r="F52" s="100">
        <v>42.4</v>
      </c>
      <c r="G52" s="36">
        <v>1450</v>
      </c>
      <c r="H52" s="37"/>
      <c r="I52" s="38">
        <f>Q52*G52/1000</f>
        <v>3.6974999999999993</v>
      </c>
      <c r="J52" s="39"/>
      <c r="K52" s="40" t="s">
        <v>72</v>
      </c>
      <c r="L52" s="35" t="s">
        <v>32</v>
      </c>
      <c r="M52" s="34" t="s">
        <v>30</v>
      </c>
      <c r="N52" s="34">
        <v>1</v>
      </c>
      <c r="O52" s="34">
        <v>3</v>
      </c>
      <c r="P52" s="42">
        <f t="shared" si="25"/>
        <v>3</v>
      </c>
      <c r="Q52" s="43">
        <v>2.5499999999999998</v>
      </c>
      <c r="R52" s="101">
        <f t="shared" ref="R52:R54" si="26">I52*P52</f>
        <v>11.092499999999998</v>
      </c>
      <c r="S52" s="43">
        <v>0.13</v>
      </c>
      <c r="T52" s="329">
        <f>G52/1000*S52*P52</f>
        <v>0.5655</v>
      </c>
      <c r="U52" s="163"/>
      <c r="V52" s="1"/>
      <c r="W52" s="24"/>
      <c r="X52" s="24"/>
      <c r="Y52" s="24"/>
      <c r="AA52" s="24"/>
    </row>
    <row r="53" spans="1:27" x14ac:dyDescent="0.25">
      <c r="A53" s="3"/>
      <c r="B53" s="48">
        <v>4</v>
      </c>
      <c r="C53" s="33" t="s">
        <v>77</v>
      </c>
      <c r="D53" s="33" t="s">
        <v>74</v>
      </c>
      <c r="E53" s="34">
        <v>2.6</v>
      </c>
      <c r="F53" s="100">
        <v>42.4</v>
      </c>
      <c r="G53" s="36">
        <v>652</v>
      </c>
      <c r="H53" s="37"/>
      <c r="I53" s="38">
        <f>Q53*G53/1000</f>
        <v>1.6625999999999999</v>
      </c>
      <c r="J53" s="39"/>
      <c r="K53" s="40" t="s">
        <v>72</v>
      </c>
      <c r="L53" s="35" t="s">
        <v>32</v>
      </c>
      <c r="M53" s="34" t="s">
        <v>30</v>
      </c>
      <c r="N53" s="34">
        <v>1</v>
      </c>
      <c r="O53" s="34">
        <v>2</v>
      </c>
      <c r="P53" s="42">
        <f t="shared" si="25"/>
        <v>2</v>
      </c>
      <c r="Q53" s="43">
        <v>2.5499999999999998</v>
      </c>
      <c r="R53" s="101">
        <f t="shared" si="26"/>
        <v>3.3251999999999997</v>
      </c>
      <c r="S53" s="43">
        <v>0.13</v>
      </c>
      <c r="T53" s="329">
        <f>G53/1000*S53*P53</f>
        <v>0.16952</v>
      </c>
      <c r="U53" s="163"/>
      <c r="V53" s="1"/>
      <c r="W53" s="24"/>
      <c r="X53" s="24"/>
      <c r="Y53" s="24"/>
      <c r="AA53" s="24"/>
    </row>
    <row r="54" spans="1:27" x14ac:dyDescent="0.25">
      <c r="A54" s="3"/>
      <c r="B54" s="48">
        <v>5</v>
      </c>
      <c r="C54" s="33" t="s">
        <v>78</v>
      </c>
      <c r="D54" s="33" t="s">
        <v>74</v>
      </c>
      <c r="E54" s="34">
        <v>2.6</v>
      </c>
      <c r="F54" s="100">
        <v>42.4</v>
      </c>
      <c r="G54" s="36">
        <v>504</v>
      </c>
      <c r="H54" s="36"/>
      <c r="I54" s="38">
        <f>Q54*G54/1000</f>
        <v>1.2851999999999999</v>
      </c>
      <c r="J54" s="39"/>
      <c r="K54" s="40" t="s">
        <v>72</v>
      </c>
      <c r="L54" s="35" t="s">
        <v>32</v>
      </c>
      <c r="M54" s="34" t="s">
        <v>30</v>
      </c>
      <c r="N54" s="34">
        <v>1</v>
      </c>
      <c r="O54" s="34">
        <v>2</v>
      </c>
      <c r="P54" s="42">
        <f t="shared" si="25"/>
        <v>2</v>
      </c>
      <c r="Q54" s="43">
        <v>2.5499999999999998</v>
      </c>
      <c r="R54" s="101">
        <f t="shared" si="26"/>
        <v>2.5703999999999998</v>
      </c>
      <c r="S54" s="43">
        <v>0.13</v>
      </c>
      <c r="T54" s="329">
        <f>G54/1000*S54*P54</f>
        <v>0.13104000000000002</v>
      </c>
      <c r="U54" s="163"/>
      <c r="V54" s="1"/>
      <c r="W54" s="24"/>
      <c r="X54" s="24"/>
      <c r="Y54" s="24"/>
      <c r="AA54" s="24"/>
    </row>
    <row r="55" spans="1:27" x14ac:dyDescent="0.25">
      <c r="A55" s="3"/>
      <c r="B55" s="48">
        <v>6</v>
      </c>
      <c r="C55" s="33" t="s">
        <v>79</v>
      </c>
      <c r="D55" s="33" t="s">
        <v>80</v>
      </c>
      <c r="E55" s="34">
        <v>2.6</v>
      </c>
      <c r="F55" s="100">
        <v>42.4</v>
      </c>
      <c r="G55" s="36">
        <v>0.2</v>
      </c>
      <c r="H55" s="36"/>
      <c r="I55" s="38">
        <f>Q55*G55/1000</f>
        <v>4.000000000000001E-5</v>
      </c>
      <c r="J55" s="39"/>
      <c r="K55" s="40" t="s">
        <v>81</v>
      </c>
      <c r="L55" s="35" t="s">
        <v>32</v>
      </c>
      <c r="M55" s="34" t="s">
        <v>30</v>
      </c>
      <c r="N55" s="34">
        <v>1</v>
      </c>
      <c r="O55" s="34">
        <v>4</v>
      </c>
      <c r="P55" s="42">
        <f t="shared" si="25"/>
        <v>4</v>
      </c>
      <c r="Q55" s="43">
        <v>0.2</v>
      </c>
      <c r="R55" s="101">
        <f>P55*Q55</f>
        <v>0.8</v>
      </c>
      <c r="S55" s="43"/>
      <c r="T55" s="329"/>
      <c r="U55" s="163"/>
      <c r="V55" s="1"/>
      <c r="W55" s="24"/>
      <c r="X55" s="24"/>
      <c r="Y55" s="24"/>
      <c r="AA55" s="24"/>
    </row>
    <row r="56" spans="1:27" x14ac:dyDescent="0.25">
      <c r="A56" s="3"/>
      <c r="B56" s="48">
        <v>7</v>
      </c>
      <c r="C56" s="33" t="s">
        <v>82</v>
      </c>
      <c r="D56" s="33" t="s">
        <v>83</v>
      </c>
      <c r="E56" s="34"/>
      <c r="F56" s="35"/>
      <c r="G56" s="36">
        <v>80</v>
      </c>
      <c r="H56" s="36"/>
      <c r="I56" s="38"/>
      <c r="J56" s="39"/>
      <c r="K56" s="40" t="s">
        <v>84</v>
      </c>
      <c r="L56" s="35" t="s">
        <v>85</v>
      </c>
      <c r="M56" s="34" t="s">
        <v>30</v>
      </c>
      <c r="N56" s="34">
        <v>1</v>
      </c>
      <c r="O56" s="34">
        <v>4</v>
      </c>
      <c r="P56" s="42">
        <f t="shared" si="25"/>
        <v>4</v>
      </c>
      <c r="Q56" s="43"/>
      <c r="R56" s="101"/>
      <c r="S56" s="43"/>
      <c r="T56" s="329"/>
      <c r="U56" s="163"/>
      <c r="V56" s="1"/>
      <c r="W56" s="24"/>
      <c r="X56" s="24"/>
      <c r="Y56" s="24"/>
      <c r="AA56" s="24"/>
    </row>
    <row r="57" spans="1:27" x14ac:dyDescent="0.25">
      <c r="A57" s="3"/>
      <c r="B57" s="48">
        <v>8</v>
      </c>
      <c r="C57" s="33" t="s">
        <v>86</v>
      </c>
      <c r="D57" s="33"/>
      <c r="E57" s="34"/>
      <c r="F57" s="35">
        <v>250</v>
      </c>
      <c r="G57" s="36"/>
      <c r="H57" s="36"/>
      <c r="I57" s="38"/>
      <c r="J57" s="39"/>
      <c r="K57" s="40" t="s">
        <v>87</v>
      </c>
      <c r="L57" s="41">
        <v>1.4400999999999999</v>
      </c>
      <c r="M57" s="34" t="s">
        <v>30</v>
      </c>
      <c r="N57" s="34">
        <v>1</v>
      </c>
      <c r="O57" s="34">
        <v>4</v>
      </c>
      <c r="P57" s="42">
        <f t="shared" si="25"/>
        <v>4</v>
      </c>
      <c r="Q57" s="43"/>
      <c r="R57" s="101"/>
      <c r="S57" s="43"/>
      <c r="T57" s="329"/>
      <c r="U57" s="163"/>
      <c r="V57" s="1"/>
      <c r="W57" s="24"/>
      <c r="X57" s="24"/>
      <c r="Y57" s="24"/>
      <c r="AA57" s="24"/>
    </row>
    <row r="58" spans="1:27" x14ac:dyDescent="0.25">
      <c r="A58" s="3"/>
      <c r="B58" s="48">
        <v>9</v>
      </c>
      <c r="C58" s="33" t="s">
        <v>88</v>
      </c>
      <c r="D58" s="33" t="s">
        <v>89</v>
      </c>
      <c r="E58" s="34"/>
      <c r="F58" s="35"/>
      <c r="G58" s="36"/>
      <c r="H58" s="36"/>
      <c r="I58" s="38"/>
      <c r="J58" s="39"/>
      <c r="K58" s="40" t="s">
        <v>90</v>
      </c>
      <c r="L58" s="35" t="s">
        <v>91</v>
      </c>
      <c r="M58" s="34" t="s">
        <v>30</v>
      </c>
      <c r="N58" s="34">
        <v>1</v>
      </c>
      <c r="O58" s="34">
        <v>4</v>
      </c>
      <c r="P58" s="42">
        <f t="shared" si="25"/>
        <v>4</v>
      </c>
      <c r="Q58" s="43"/>
      <c r="R58" s="101"/>
      <c r="S58" s="43"/>
      <c r="T58" s="329"/>
      <c r="U58" s="163"/>
      <c r="V58" s="1"/>
      <c r="W58" s="24"/>
      <c r="X58" s="24"/>
      <c r="Y58" s="24"/>
      <c r="AA58" s="24"/>
    </row>
    <row r="59" spans="1:27" x14ac:dyDescent="0.25">
      <c r="A59" s="3"/>
      <c r="B59" s="48">
        <v>10</v>
      </c>
      <c r="C59" s="33" t="s">
        <v>92</v>
      </c>
      <c r="D59" s="33"/>
      <c r="E59" s="34"/>
      <c r="F59" s="35"/>
      <c r="G59" s="36"/>
      <c r="H59" s="36"/>
      <c r="I59" s="38"/>
      <c r="J59" s="39"/>
      <c r="K59" s="40" t="s">
        <v>93</v>
      </c>
      <c r="L59" s="35" t="s">
        <v>94</v>
      </c>
      <c r="M59" s="34" t="s">
        <v>30</v>
      </c>
      <c r="N59" s="34">
        <v>1</v>
      </c>
      <c r="O59" s="34">
        <v>8</v>
      </c>
      <c r="P59" s="42">
        <f t="shared" si="25"/>
        <v>8</v>
      </c>
      <c r="Q59" s="43"/>
      <c r="R59" s="101"/>
      <c r="S59" s="43"/>
      <c r="T59" s="329"/>
      <c r="U59" s="163"/>
      <c r="V59" s="1"/>
      <c r="W59" s="24"/>
      <c r="X59" s="24"/>
      <c r="Y59" s="24"/>
      <c r="AA59" s="24"/>
    </row>
    <row r="60" spans="1:27" x14ac:dyDescent="0.25">
      <c r="A60" s="3"/>
      <c r="B60" s="48"/>
      <c r="C60" s="33" t="s">
        <v>31</v>
      </c>
      <c r="D60" s="33"/>
      <c r="E60" s="34"/>
      <c r="F60" s="35"/>
      <c r="G60" s="36"/>
      <c r="H60" s="37"/>
      <c r="I60" s="38"/>
      <c r="J60" s="47"/>
      <c r="K60" s="40"/>
      <c r="L60" s="35"/>
      <c r="M60" s="34"/>
      <c r="N60" s="34"/>
      <c r="O60" s="34"/>
      <c r="P60" s="42"/>
      <c r="Q60" s="43" t="s">
        <v>0</v>
      </c>
      <c r="R60" s="101">
        <f>SUM(R50:R59)</f>
        <v>44.812999999999988</v>
      </c>
      <c r="S60" s="43"/>
      <c r="T60" s="329">
        <f>SUM(T50:T59)</f>
        <v>2.2438000000000002</v>
      </c>
      <c r="U60" s="163"/>
      <c r="V60" s="1"/>
      <c r="W60" s="24"/>
      <c r="X60" s="24"/>
      <c r="Y60" s="24"/>
      <c r="AA60" s="24"/>
    </row>
    <row r="61" spans="1:27" x14ac:dyDescent="0.25">
      <c r="A61" s="3"/>
      <c r="B61" s="48"/>
      <c r="C61" s="97" t="s">
        <v>95</v>
      </c>
      <c r="D61" s="49"/>
      <c r="E61" s="50"/>
      <c r="F61" s="51"/>
      <c r="G61" s="52"/>
      <c r="H61" s="53"/>
      <c r="I61" s="38"/>
      <c r="J61" s="47"/>
      <c r="K61" s="54"/>
      <c r="L61" s="51"/>
      <c r="M61" s="50"/>
      <c r="N61" s="50"/>
      <c r="O61" s="50"/>
      <c r="P61" s="55">
        <v>4</v>
      </c>
      <c r="Q61" s="56"/>
      <c r="R61" s="103">
        <f>R60*P61</f>
        <v>179.25199999999995</v>
      </c>
      <c r="S61" s="43"/>
      <c r="T61" s="330">
        <f>T60*P61</f>
        <v>8.975200000000001</v>
      </c>
      <c r="U61" s="163"/>
      <c r="V61" s="1"/>
      <c r="W61" s="24"/>
      <c r="X61" s="24"/>
      <c r="Y61" s="24"/>
      <c r="AA61" s="24"/>
    </row>
    <row r="62" spans="1:27" x14ac:dyDescent="0.25">
      <c r="A62" s="3"/>
      <c r="B62" s="48"/>
      <c r="C62" s="97"/>
      <c r="D62" s="49"/>
      <c r="E62" s="50"/>
      <c r="F62" s="51"/>
      <c r="G62" s="52"/>
      <c r="H62" s="53"/>
      <c r="I62" s="38"/>
      <c r="J62" s="47"/>
      <c r="K62" s="54"/>
      <c r="L62" s="51"/>
      <c r="M62" s="50"/>
      <c r="N62" s="50"/>
      <c r="O62" s="50"/>
      <c r="P62" s="55"/>
      <c r="Q62" s="56"/>
      <c r="R62" s="103"/>
      <c r="S62" s="43"/>
      <c r="T62" s="43"/>
      <c r="U62" s="135"/>
      <c r="V62" s="1"/>
      <c r="W62" s="24"/>
      <c r="X62" s="24"/>
      <c r="Y62" s="24"/>
      <c r="AA62" s="24"/>
    </row>
    <row r="63" spans="1:27" x14ac:dyDescent="0.25">
      <c r="A63" s="3"/>
      <c r="B63" s="99" t="str">
        <f>ID!D18</f>
        <v>část</v>
      </c>
      <c r="C63" s="97" t="s">
        <v>346</v>
      </c>
      <c r="D63" s="49"/>
      <c r="E63" s="50"/>
      <c r="F63" s="51"/>
      <c r="G63" s="52"/>
      <c r="H63" s="53"/>
      <c r="I63" s="38"/>
      <c r="J63" s="47"/>
      <c r="K63" s="54"/>
      <c r="L63" s="51"/>
      <c r="M63" s="50"/>
      <c r="N63" s="50"/>
      <c r="O63" s="50"/>
      <c r="P63" s="55"/>
      <c r="Q63" s="56"/>
      <c r="R63" s="103"/>
      <c r="S63" s="56"/>
      <c r="T63" s="110"/>
      <c r="U63" s="113"/>
      <c r="V63" s="1"/>
      <c r="W63" s="24"/>
      <c r="X63" s="24"/>
      <c r="Y63" s="24"/>
      <c r="AA63" s="24"/>
    </row>
    <row r="64" spans="1:27" x14ac:dyDescent="0.25">
      <c r="A64" s="3"/>
      <c r="B64" s="48">
        <v>1</v>
      </c>
      <c r="C64" s="49" t="s">
        <v>340</v>
      </c>
      <c r="D64" s="49" t="s">
        <v>343</v>
      </c>
      <c r="E64" s="50" t="s">
        <v>0</v>
      </c>
      <c r="F64" s="51">
        <v>28</v>
      </c>
      <c r="G64" s="52">
        <v>3500</v>
      </c>
      <c r="H64" s="53"/>
      <c r="I64" s="38">
        <f>G64/1000*Q64</f>
        <v>16.905000000000001</v>
      </c>
      <c r="J64" s="47"/>
      <c r="K64" s="54"/>
      <c r="L64" s="51" t="s">
        <v>342</v>
      </c>
      <c r="M64" s="34" t="s">
        <v>30</v>
      </c>
      <c r="N64" s="34">
        <v>2</v>
      </c>
      <c r="O64" s="34">
        <v>3</v>
      </c>
      <c r="P64" s="42">
        <f t="shared" ref="P64" si="27">N64*O64</f>
        <v>6</v>
      </c>
      <c r="Q64" s="56">
        <v>4.83</v>
      </c>
      <c r="R64" s="57">
        <f>I64*P64</f>
        <v>101.43</v>
      </c>
      <c r="S64" s="56"/>
      <c r="T64" s="110"/>
      <c r="U64" s="113"/>
      <c r="V64" s="1"/>
      <c r="W64" s="24"/>
      <c r="X64" s="24"/>
      <c r="Y64" s="24"/>
      <c r="AA64" s="24"/>
    </row>
    <row r="65" spans="1:27" x14ac:dyDescent="0.25">
      <c r="A65" s="3"/>
      <c r="B65" s="48">
        <v>2</v>
      </c>
      <c r="C65" s="49" t="s">
        <v>344</v>
      </c>
      <c r="D65" s="49" t="s">
        <v>341</v>
      </c>
      <c r="E65" s="50"/>
      <c r="F65" s="51"/>
      <c r="G65" s="52"/>
      <c r="H65" s="53"/>
      <c r="I65" s="38"/>
      <c r="J65" s="47"/>
      <c r="K65" s="54"/>
      <c r="L65" s="51" t="s">
        <v>345</v>
      </c>
      <c r="M65" s="50" t="s">
        <v>1</v>
      </c>
      <c r="N65" s="50"/>
      <c r="O65" s="50"/>
      <c r="P65" s="55"/>
      <c r="Q65" s="56"/>
      <c r="R65" s="57">
        <v>150</v>
      </c>
      <c r="S65" s="56"/>
      <c r="T65" s="110"/>
      <c r="U65" s="113"/>
      <c r="V65" s="1"/>
      <c r="W65" s="24"/>
      <c r="X65" s="24"/>
      <c r="Y65" s="24"/>
      <c r="AA65" s="24"/>
    </row>
    <row r="66" spans="1:27" x14ac:dyDescent="0.25">
      <c r="A66" s="3"/>
      <c r="B66" s="48"/>
      <c r="C66" s="97"/>
      <c r="D66" s="50"/>
      <c r="E66" s="50"/>
      <c r="F66" s="51"/>
      <c r="G66" s="52"/>
      <c r="H66" s="53"/>
      <c r="I66" s="38"/>
      <c r="J66" s="47"/>
      <c r="K66" s="54"/>
      <c r="L66" s="51"/>
      <c r="M66" s="50"/>
      <c r="N66" s="50"/>
      <c r="O66" s="50"/>
      <c r="P66" s="55"/>
      <c r="Q66" s="56"/>
      <c r="R66" s="103"/>
      <c r="S66" s="56"/>
      <c r="T66" s="110"/>
      <c r="U66" s="113"/>
      <c r="V66" s="1"/>
      <c r="W66" s="24"/>
      <c r="X66" s="24"/>
      <c r="Y66" s="24"/>
      <c r="AA66" s="24"/>
    </row>
    <row r="67" spans="1:27" ht="15.75" thickBot="1" x14ac:dyDescent="0.3">
      <c r="A67" s="3"/>
      <c r="B67" s="48"/>
      <c r="C67" s="49"/>
      <c r="D67" s="50"/>
      <c r="E67" s="50"/>
      <c r="F67" s="51"/>
      <c r="G67" s="52"/>
      <c r="H67" s="53"/>
      <c r="I67" s="38"/>
      <c r="J67" s="39"/>
      <c r="K67" s="54"/>
      <c r="L67" s="51"/>
      <c r="M67" s="50"/>
      <c r="N67" s="50"/>
      <c r="O67" s="50"/>
      <c r="P67" s="55"/>
      <c r="Q67" s="56"/>
      <c r="R67" s="57"/>
      <c r="S67" s="56"/>
      <c r="T67" s="110"/>
      <c r="U67" s="58"/>
      <c r="V67" s="1"/>
      <c r="W67" s="24"/>
      <c r="X67" s="24"/>
      <c r="Y67" s="24"/>
    </row>
    <row r="68" spans="1:27" ht="16.5" thickTop="1" thickBot="1" x14ac:dyDescent="0.3">
      <c r="A68" s="3"/>
      <c r="B68" s="340" t="s">
        <v>96</v>
      </c>
      <c r="C68" s="341"/>
      <c r="D68" s="79"/>
      <c r="E68" s="59"/>
      <c r="F68" s="60"/>
      <c r="G68" s="61"/>
      <c r="H68" s="61" t="s">
        <v>0</v>
      </c>
      <c r="I68" s="62"/>
      <c r="J68" s="63"/>
      <c r="K68" s="60"/>
      <c r="L68" s="59"/>
      <c r="M68" s="59" t="s">
        <v>1</v>
      </c>
      <c r="N68" s="59"/>
      <c r="O68" s="59"/>
      <c r="P68" s="59"/>
      <c r="Q68" s="64"/>
      <c r="R68" s="65">
        <f>R29+R48+R61</f>
        <v>6754.7742400000006</v>
      </c>
      <c r="S68" s="64"/>
      <c r="T68" s="111"/>
      <c r="U68" s="66" t="s">
        <v>0</v>
      </c>
      <c r="V68" s="1">
        <f>AA68/R68</f>
        <v>0</v>
      </c>
      <c r="W68" s="8" t="s">
        <v>0</v>
      </c>
      <c r="Y68" s="8"/>
      <c r="AA68" s="24"/>
    </row>
    <row r="69" spans="1:27" ht="15.75" thickTop="1" x14ac:dyDescent="0.25">
      <c r="A69" s="3"/>
      <c r="B69" s="115" t="s">
        <v>101</v>
      </c>
      <c r="C69" s="116"/>
      <c r="D69" s="116"/>
      <c r="E69" s="117"/>
      <c r="F69" s="118"/>
      <c r="G69" s="119"/>
      <c r="H69" s="119"/>
      <c r="I69" s="120"/>
      <c r="J69" s="121"/>
      <c r="K69" s="118"/>
      <c r="L69" s="117"/>
      <c r="M69" s="117" t="s">
        <v>19</v>
      </c>
      <c r="N69" s="117"/>
      <c r="O69" s="117"/>
      <c r="P69" s="117"/>
      <c r="Q69" s="122"/>
      <c r="R69" s="123"/>
      <c r="S69" s="122"/>
      <c r="T69" s="124">
        <f>T29+T48</f>
        <v>55.738839999999996</v>
      </c>
      <c r="U69" s="125"/>
      <c r="V69" s="1"/>
      <c r="Y69" s="8"/>
      <c r="AA69" s="24"/>
    </row>
    <row r="70" spans="1:27" x14ac:dyDescent="0.25">
      <c r="A70" s="3"/>
      <c r="B70" s="126" t="s">
        <v>102</v>
      </c>
      <c r="C70" s="127"/>
      <c r="D70" s="127"/>
      <c r="E70" s="42"/>
      <c r="F70" s="128"/>
      <c r="G70" s="129"/>
      <c r="H70" s="129"/>
      <c r="I70" s="130"/>
      <c r="J70" s="131"/>
      <c r="K70" s="128"/>
      <c r="L70" s="42"/>
      <c r="M70" s="42" t="s">
        <v>19</v>
      </c>
      <c r="N70" s="42"/>
      <c r="O70" s="42"/>
      <c r="P70" s="42"/>
      <c r="Q70" s="132"/>
      <c r="R70" s="133"/>
      <c r="S70" s="132"/>
      <c r="T70" s="134"/>
      <c r="U70" s="135">
        <f>U29+U48</f>
        <v>59.947840000000006</v>
      </c>
      <c r="V70" s="1"/>
      <c r="Y70" s="8"/>
      <c r="AA70" s="24"/>
    </row>
    <row r="71" spans="1:27" ht="15.75" thickBot="1" x14ac:dyDescent="0.3">
      <c r="A71" s="3"/>
      <c r="B71" s="342" t="s">
        <v>103</v>
      </c>
      <c r="C71" s="343"/>
      <c r="D71" s="136"/>
      <c r="E71" s="137"/>
      <c r="F71" s="138"/>
      <c r="G71" s="139"/>
      <c r="H71" s="139" t="s">
        <v>0</v>
      </c>
      <c r="I71" s="140"/>
      <c r="J71" s="141"/>
      <c r="K71" s="138"/>
      <c r="L71" s="137"/>
      <c r="M71" s="137" t="s">
        <v>1</v>
      </c>
      <c r="N71" s="137"/>
      <c r="O71" s="137"/>
      <c r="P71" s="137" t="s">
        <v>0</v>
      </c>
      <c r="Q71" s="142" t="s">
        <v>0</v>
      </c>
      <c r="R71" s="143">
        <f>R61</f>
        <v>179.25199999999995</v>
      </c>
      <c r="S71" s="142"/>
      <c r="T71" s="144"/>
      <c r="U71" s="145" t="s">
        <v>0</v>
      </c>
      <c r="V71" s="1"/>
      <c r="W71" s="24"/>
      <c r="X71" s="24"/>
      <c r="Y71" s="24"/>
    </row>
    <row r="72" spans="1:27" x14ac:dyDescent="0.25">
      <c r="T72" s="7"/>
      <c r="U72" s="68"/>
      <c r="V72" s="1"/>
      <c r="Y72" s="8"/>
    </row>
    <row r="73" spans="1:27" x14ac:dyDescent="0.25">
      <c r="T73" s="7"/>
      <c r="U73" s="68"/>
      <c r="V73" s="1"/>
      <c r="Y73" s="8"/>
    </row>
    <row r="74" spans="1:27" x14ac:dyDescent="0.25">
      <c r="T74" s="7"/>
      <c r="U74" s="68"/>
      <c r="V74" s="1"/>
      <c r="Y74" s="8"/>
    </row>
    <row r="75" spans="1:27" ht="23.25" x14ac:dyDescent="0.25">
      <c r="B75" s="1"/>
      <c r="C75" s="2" t="str">
        <f>ID!B20</f>
        <v>D.1.2.5.</v>
      </c>
      <c r="D75" s="2" t="str">
        <f>ID!C20</f>
        <v>Specifikace a výkaz materiálu (PS02)</v>
      </c>
      <c r="F75" s="3"/>
      <c r="G75" s="4"/>
      <c r="J75" s="5"/>
      <c r="K75" s="6"/>
      <c r="L75" s="4"/>
      <c r="Q75" s="3"/>
      <c r="R75" s="7"/>
      <c r="S75" s="3"/>
      <c r="T75" s="7"/>
      <c r="V75" s="1"/>
      <c r="W75" s="1"/>
      <c r="X75" s="1"/>
      <c r="Y75" s="8"/>
    </row>
    <row r="76" spans="1:27" s="9" customFormat="1" ht="15.75" x14ac:dyDescent="0.25">
      <c r="B76" s="10" t="s">
        <v>3</v>
      </c>
      <c r="C76" s="11" t="str">
        <f>ID!B5</f>
        <v>VD Srnojedy, oprava segmentových uzávěrů PK</v>
      </c>
      <c r="D76" s="11"/>
      <c r="E76" s="12"/>
      <c r="F76" s="10"/>
      <c r="G76" s="13"/>
      <c r="H76" s="13"/>
      <c r="I76" s="13"/>
      <c r="J76" s="14"/>
      <c r="K76" s="10"/>
      <c r="L76" s="12"/>
      <c r="M76" s="12"/>
      <c r="N76" s="12"/>
      <c r="O76" s="12"/>
      <c r="P76" s="12"/>
      <c r="Q76" s="15"/>
      <c r="R76" s="16" t="s">
        <v>0</v>
      </c>
      <c r="S76" s="15"/>
      <c r="T76" s="16" t="s">
        <v>0</v>
      </c>
      <c r="W76" s="17" t="s">
        <v>0</v>
      </c>
      <c r="X76" s="18"/>
    </row>
    <row r="77" spans="1:27" x14ac:dyDescent="0.25">
      <c r="T77" s="7"/>
      <c r="U77" s="68"/>
      <c r="V77" s="1"/>
      <c r="Y77" s="8"/>
    </row>
    <row r="78" spans="1:27" x14ac:dyDescent="0.25">
      <c r="T78" s="7"/>
      <c r="U78" s="68"/>
      <c r="V78" s="1"/>
      <c r="Y78" s="8"/>
    </row>
    <row r="79" spans="1:27" ht="15.75" thickBot="1" x14ac:dyDescent="0.3">
      <c r="B79" s="71" t="str">
        <f>ID!B11</f>
        <v>PS2</v>
      </c>
      <c r="C79" s="71" t="str">
        <f>ID!C11</f>
        <v>Oprava segmentů obtoků PK</v>
      </c>
      <c r="U79" s="68"/>
      <c r="V79" s="1"/>
      <c r="Y79" s="8"/>
    </row>
    <row r="80" spans="1:27" ht="15.75" customHeight="1" x14ac:dyDescent="0.25">
      <c r="A80" s="3"/>
      <c r="B80" s="331" t="s">
        <v>4</v>
      </c>
      <c r="C80" s="19" t="s">
        <v>5</v>
      </c>
      <c r="D80" s="19" t="s">
        <v>6</v>
      </c>
      <c r="E80" s="19" t="s">
        <v>7</v>
      </c>
      <c r="F80" s="104" t="s">
        <v>8</v>
      </c>
      <c r="G80" s="104" t="s">
        <v>9</v>
      </c>
      <c r="H80" s="104" t="s">
        <v>10</v>
      </c>
      <c r="I80" s="104" t="s">
        <v>11</v>
      </c>
      <c r="J80" s="333" t="s">
        <v>12</v>
      </c>
      <c r="K80" s="335" t="s">
        <v>13</v>
      </c>
      <c r="L80" s="19" t="s">
        <v>6</v>
      </c>
      <c r="M80" s="19" t="s">
        <v>14</v>
      </c>
      <c r="N80" s="337" t="s">
        <v>15</v>
      </c>
      <c r="O80" s="338"/>
      <c r="P80" s="339"/>
      <c r="Q80" s="21" t="s">
        <v>16</v>
      </c>
      <c r="R80" s="22" t="s">
        <v>16</v>
      </c>
      <c r="S80" s="21" t="s">
        <v>166</v>
      </c>
      <c r="T80" s="23" t="s">
        <v>10</v>
      </c>
      <c r="U80" s="146"/>
      <c r="V80" s="146" t="s">
        <v>165</v>
      </c>
      <c r="W80" s="1"/>
      <c r="X80" s="24"/>
      <c r="Y80" s="24"/>
      <c r="Z80" s="24"/>
    </row>
    <row r="81" spans="1:28" ht="15.75" thickBot="1" x14ac:dyDescent="0.3">
      <c r="A81" s="3"/>
      <c r="B81" s="332"/>
      <c r="C81" s="25" t="s">
        <v>17</v>
      </c>
      <c r="D81" s="25"/>
      <c r="E81" s="25" t="s">
        <v>18</v>
      </c>
      <c r="F81" s="105" t="s">
        <v>18</v>
      </c>
      <c r="G81" s="105" t="s">
        <v>18</v>
      </c>
      <c r="H81" s="105" t="s">
        <v>19</v>
      </c>
      <c r="I81" s="105" t="s">
        <v>20</v>
      </c>
      <c r="J81" s="334"/>
      <c r="K81" s="336"/>
      <c r="L81" s="25" t="s">
        <v>21</v>
      </c>
      <c r="M81" s="25" t="s">
        <v>22</v>
      </c>
      <c r="N81" s="27" t="s">
        <v>23</v>
      </c>
      <c r="O81" s="27" t="s">
        <v>24</v>
      </c>
      <c r="P81" s="27" t="s">
        <v>25</v>
      </c>
      <c r="Q81" s="28" t="s">
        <v>26</v>
      </c>
      <c r="R81" s="29" t="s">
        <v>27</v>
      </c>
      <c r="S81" s="28" t="s">
        <v>28</v>
      </c>
      <c r="T81" s="30" t="s">
        <v>29</v>
      </c>
      <c r="U81" s="146"/>
      <c r="V81" s="146"/>
      <c r="W81" s="1"/>
      <c r="Y81" s="8"/>
      <c r="Z81" s="8"/>
    </row>
    <row r="82" spans="1:28" ht="15.75" thickTop="1" x14ac:dyDescent="0.25">
      <c r="A82" s="3"/>
      <c r="B82" s="89"/>
      <c r="C82" s="90" t="s">
        <v>2</v>
      </c>
      <c r="D82" s="90"/>
      <c r="E82" s="90"/>
      <c r="F82" s="91"/>
      <c r="G82" s="91"/>
      <c r="H82" s="91"/>
      <c r="I82" s="91"/>
      <c r="J82" s="92"/>
      <c r="K82" s="91"/>
      <c r="L82" s="90"/>
      <c r="M82" s="90"/>
      <c r="N82" s="93"/>
      <c r="O82" s="93"/>
      <c r="P82" s="93"/>
      <c r="Q82" s="94"/>
      <c r="R82" s="95"/>
      <c r="S82" s="94"/>
      <c r="T82" s="96"/>
      <c r="U82" s="146"/>
      <c r="V82" s="146"/>
      <c r="W82" s="1"/>
      <c r="Y82" s="8"/>
      <c r="Z82" s="8"/>
    </row>
    <row r="83" spans="1:28" x14ac:dyDescent="0.25">
      <c r="A83" s="3"/>
      <c r="B83" s="89">
        <v>1</v>
      </c>
      <c r="C83" s="98" t="s">
        <v>105</v>
      </c>
      <c r="D83" s="90"/>
      <c r="E83" s="90"/>
      <c r="F83" s="91"/>
      <c r="G83" s="91"/>
      <c r="H83" s="91"/>
      <c r="I83" s="91"/>
      <c r="J83" s="92"/>
      <c r="K83" s="91"/>
      <c r="L83" s="90"/>
      <c r="M83" s="90"/>
      <c r="N83" s="93"/>
      <c r="O83" s="93"/>
      <c r="P83" s="93"/>
      <c r="Q83" s="94"/>
      <c r="R83" s="95"/>
      <c r="S83" s="94"/>
      <c r="T83" s="96"/>
      <c r="U83" s="146"/>
      <c r="V83" s="146"/>
      <c r="W83" s="1"/>
      <c r="Y83" s="8"/>
      <c r="Z83" s="8"/>
    </row>
    <row r="84" spans="1:28" s="31" customFormat="1" x14ac:dyDescent="0.25">
      <c r="B84" s="216" t="s">
        <v>385</v>
      </c>
      <c r="C84" s="33" t="s">
        <v>106</v>
      </c>
      <c r="D84" s="33" t="s">
        <v>51</v>
      </c>
      <c r="E84" s="34">
        <v>14</v>
      </c>
      <c r="F84" s="35">
        <v>1830</v>
      </c>
      <c r="G84" s="36">
        <v>2560</v>
      </c>
      <c r="H84" s="37">
        <v>4.6500000000000004</v>
      </c>
      <c r="I84" s="38">
        <f>H84*Q84</f>
        <v>446.40000000000003</v>
      </c>
      <c r="J84" s="39"/>
      <c r="K84" s="40"/>
      <c r="L84" s="41" t="s">
        <v>32</v>
      </c>
      <c r="M84" s="34" t="s">
        <v>30</v>
      </c>
      <c r="N84" s="34">
        <v>1</v>
      </c>
      <c r="O84" s="34">
        <v>1</v>
      </c>
      <c r="P84" s="42">
        <f t="shared" ref="P84:P105" si="28">N84*O84</f>
        <v>1</v>
      </c>
      <c r="Q84" s="43">
        <v>96</v>
      </c>
      <c r="R84" s="44">
        <f>I84*P84</f>
        <v>446.40000000000003</v>
      </c>
      <c r="S84" s="43">
        <v>2</v>
      </c>
      <c r="T84" s="45">
        <f t="shared" ref="T84:T102" si="29">S84*H84*P84*V84</f>
        <v>9.3000000000000007</v>
      </c>
      <c r="U84" s="147"/>
      <c r="V84" s="147">
        <v>1</v>
      </c>
      <c r="AB84" s="46"/>
    </row>
    <row r="85" spans="1:28" s="31" customFormat="1" x14ac:dyDescent="0.25">
      <c r="B85" s="216" t="s">
        <v>386</v>
      </c>
      <c r="C85" s="33" t="s">
        <v>107</v>
      </c>
      <c r="D85" s="33" t="s">
        <v>50</v>
      </c>
      <c r="E85" s="34">
        <v>16</v>
      </c>
      <c r="F85" s="35">
        <v>570</v>
      </c>
      <c r="G85" s="36">
        <v>2481</v>
      </c>
      <c r="H85" s="37">
        <v>0.56999999999999995</v>
      </c>
      <c r="I85" s="38">
        <f>H85*Q85</f>
        <v>72.959999999999994</v>
      </c>
      <c r="J85" s="39"/>
      <c r="K85" s="40"/>
      <c r="L85" s="41" t="s">
        <v>32</v>
      </c>
      <c r="M85" s="34" t="s">
        <v>30</v>
      </c>
      <c r="N85" s="34">
        <v>1</v>
      </c>
      <c r="O85" s="34">
        <v>2</v>
      </c>
      <c r="P85" s="42">
        <f t="shared" si="28"/>
        <v>2</v>
      </c>
      <c r="Q85" s="43">
        <v>128</v>
      </c>
      <c r="R85" s="44">
        <f t="shared" ref="R85:R104" si="30">I85*P85</f>
        <v>145.91999999999999</v>
      </c>
      <c r="S85" s="43">
        <v>2</v>
      </c>
      <c r="T85" s="45">
        <f t="shared" si="29"/>
        <v>2.3939999999999997</v>
      </c>
      <c r="U85" s="147"/>
      <c r="V85" s="147">
        <v>1.05</v>
      </c>
      <c r="AB85" s="46"/>
    </row>
    <row r="86" spans="1:28" s="31" customFormat="1" x14ac:dyDescent="0.25">
      <c r="B86" s="216" t="s">
        <v>387</v>
      </c>
      <c r="C86" s="33" t="s">
        <v>109</v>
      </c>
      <c r="D86" s="33" t="s">
        <v>50</v>
      </c>
      <c r="E86" s="34">
        <v>16</v>
      </c>
      <c r="F86" s="35">
        <v>200</v>
      </c>
      <c r="G86" s="36">
        <v>1796</v>
      </c>
      <c r="H86" s="37">
        <f t="shared" ref="H86:H96" si="31">F86/1000*G86/1000</f>
        <v>0.35920000000000002</v>
      </c>
      <c r="I86" s="38">
        <f>H86*Q86</f>
        <v>45.977600000000002</v>
      </c>
      <c r="J86" s="39"/>
      <c r="K86" s="40"/>
      <c r="L86" s="41" t="s">
        <v>32</v>
      </c>
      <c r="M86" s="34" t="s">
        <v>30</v>
      </c>
      <c r="N86" s="34">
        <v>1</v>
      </c>
      <c r="O86" s="34">
        <v>1</v>
      </c>
      <c r="P86" s="42">
        <f t="shared" si="28"/>
        <v>1</v>
      </c>
      <c r="Q86" s="43">
        <v>128</v>
      </c>
      <c r="R86" s="44">
        <f t="shared" si="30"/>
        <v>45.977600000000002</v>
      </c>
      <c r="S86" s="43">
        <v>2</v>
      </c>
      <c r="T86" s="45">
        <f t="shared" si="29"/>
        <v>0.71840000000000004</v>
      </c>
      <c r="U86" s="147"/>
      <c r="V86" s="147">
        <v>1</v>
      </c>
      <c r="AB86" s="46"/>
    </row>
    <row r="87" spans="1:28" s="31" customFormat="1" x14ac:dyDescent="0.25">
      <c r="B87" s="216" t="s">
        <v>388</v>
      </c>
      <c r="C87" s="33" t="s">
        <v>110</v>
      </c>
      <c r="D87" s="33" t="s">
        <v>50</v>
      </c>
      <c r="E87" s="34">
        <v>16</v>
      </c>
      <c r="F87" s="35">
        <v>100</v>
      </c>
      <c r="G87" s="36">
        <v>1770</v>
      </c>
      <c r="H87" s="37">
        <f t="shared" si="31"/>
        <v>0.17699999999999999</v>
      </c>
      <c r="I87" s="38">
        <f t="shared" ref="I87:I102" si="32">H87*Q87</f>
        <v>22.655999999999999</v>
      </c>
      <c r="J87" s="39"/>
      <c r="K87" s="40"/>
      <c r="L87" s="41" t="s">
        <v>32</v>
      </c>
      <c r="M87" s="34" t="s">
        <v>30</v>
      </c>
      <c r="N87" s="34">
        <v>1</v>
      </c>
      <c r="O87" s="34">
        <v>1</v>
      </c>
      <c r="P87" s="42">
        <f t="shared" si="28"/>
        <v>1</v>
      </c>
      <c r="Q87" s="43">
        <v>128</v>
      </c>
      <c r="R87" s="44">
        <f t="shared" si="30"/>
        <v>22.655999999999999</v>
      </c>
      <c r="S87" s="43">
        <v>2</v>
      </c>
      <c r="T87" s="45">
        <f t="shared" si="29"/>
        <v>0.40709999999999996</v>
      </c>
      <c r="U87" s="147"/>
      <c r="V87" s="147">
        <v>1.1499999999999999</v>
      </c>
      <c r="AB87" s="46"/>
    </row>
    <row r="88" spans="1:28" s="31" customFormat="1" x14ac:dyDescent="0.25">
      <c r="B88" s="216" t="s">
        <v>389</v>
      </c>
      <c r="C88" s="33" t="s">
        <v>111</v>
      </c>
      <c r="D88" s="33" t="s">
        <v>50</v>
      </c>
      <c r="E88" s="34">
        <v>16</v>
      </c>
      <c r="F88" s="35">
        <v>200</v>
      </c>
      <c r="G88" s="36">
        <v>1779</v>
      </c>
      <c r="H88" s="37">
        <f t="shared" si="31"/>
        <v>0.35580000000000001</v>
      </c>
      <c r="I88" s="38">
        <f t="shared" si="32"/>
        <v>45.542400000000001</v>
      </c>
      <c r="J88" s="39"/>
      <c r="K88" s="40"/>
      <c r="L88" s="41" t="s">
        <v>32</v>
      </c>
      <c r="M88" s="34" t="s">
        <v>30</v>
      </c>
      <c r="N88" s="34">
        <v>1</v>
      </c>
      <c r="O88" s="34">
        <v>1</v>
      </c>
      <c r="P88" s="42">
        <f t="shared" si="28"/>
        <v>1</v>
      </c>
      <c r="Q88" s="43">
        <v>128</v>
      </c>
      <c r="R88" s="44">
        <f t="shared" si="30"/>
        <v>45.542400000000001</v>
      </c>
      <c r="S88" s="43">
        <v>2</v>
      </c>
      <c r="T88" s="45">
        <f t="shared" si="29"/>
        <v>0.71160000000000001</v>
      </c>
      <c r="U88" s="147"/>
      <c r="V88" s="147">
        <v>1</v>
      </c>
      <c r="AB88" s="46"/>
    </row>
    <row r="89" spans="1:28" s="31" customFormat="1" x14ac:dyDescent="0.25">
      <c r="B89" s="216" t="s">
        <v>390</v>
      </c>
      <c r="C89" s="33" t="s">
        <v>112</v>
      </c>
      <c r="D89" s="33" t="s">
        <v>50</v>
      </c>
      <c r="E89" s="34">
        <v>16</v>
      </c>
      <c r="F89" s="35">
        <v>120</v>
      </c>
      <c r="G89" s="36">
        <v>1752</v>
      </c>
      <c r="H89" s="37">
        <f t="shared" si="31"/>
        <v>0.21023999999999998</v>
      </c>
      <c r="I89" s="38">
        <f t="shared" si="32"/>
        <v>26.910719999999998</v>
      </c>
      <c r="J89" s="39"/>
      <c r="K89" s="40"/>
      <c r="L89" s="41" t="s">
        <v>32</v>
      </c>
      <c r="M89" s="34" t="s">
        <v>30</v>
      </c>
      <c r="N89" s="34">
        <v>1</v>
      </c>
      <c r="O89" s="34">
        <v>1</v>
      </c>
      <c r="P89" s="42">
        <f t="shared" si="28"/>
        <v>1</v>
      </c>
      <c r="Q89" s="43">
        <v>128</v>
      </c>
      <c r="R89" s="44">
        <f t="shared" si="30"/>
        <v>26.910719999999998</v>
      </c>
      <c r="S89" s="43">
        <v>2</v>
      </c>
      <c r="T89" s="45">
        <f t="shared" si="29"/>
        <v>0.48355199999999993</v>
      </c>
      <c r="U89" s="147"/>
      <c r="V89" s="147">
        <v>1.1499999999999999</v>
      </c>
      <c r="AB89" s="46"/>
    </row>
    <row r="90" spans="1:28" s="31" customFormat="1" x14ac:dyDescent="0.25">
      <c r="B90" s="216" t="s">
        <v>391</v>
      </c>
      <c r="C90" s="33" t="s">
        <v>113</v>
      </c>
      <c r="D90" s="33" t="s">
        <v>50</v>
      </c>
      <c r="E90" s="34">
        <v>16</v>
      </c>
      <c r="F90" s="35">
        <v>200</v>
      </c>
      <c r="G90" s="36">
        <v>1747</v>
      </c>
      <c r="H90" s="37">
        <f t="shared" si="31"/>
        <v>0.34940000000000004</v>
      </c>
      <c r="I90" s="38">
        <f t="shared" si="32"/>
        <v>44.723200000000006</v>
      </c>
      <c r="J90" s="39"/>
      <c r="K90" s="40"/>
      <c r="L90" s="41" t="s">
        <v>32</v>
      </c>
      <c r="M90" s="34" t="s">
        <v>30</v>
      </c>
      <c r="N90" s="34">
        <v>1</v>
      </c>
      <c r="O90" s="34">
        <v>1</v>
      </c>
      <c r="P90" s="42">
        <f t="shared" ref="P90:P102" si="33">N90*O90</f>
        <v>1</v>
      </c>
      <c r="Q90" s="43">
        <v>128</v>
      </c>
      <c r="R90" s="44">
        <f t="shared" si="30"/>
        <v>44.723200000000006</v>
      </c>
      <c r="S90" s="43">
        <v>2</v>
      </c>
      <c r="T90" s="45">
        <f t="shared" si="29"/>
        <v>0.69880000000000009</v>
      </c>
      <c r="U90" s="147"/>
      <c r="V90" s="147">
        <v>1</v>
      </c>
      <c r="AB90" s="46"/>
    </row>
    <row r="91" spans="1:28" s="31" customFormat="1" x14ac:dyDescent="0.25">
      <c r="B91" s="216" t="s">
        <v>392</v>
      </c>
      <c r="C91" s="33" t="s">
        <v>114</v>
      </c>
      <c r="D91" s="33" t="s">
        <v>50</v>
      </c>
      <c r="E91" s="34">
        <v>16</v>
      </c>
      <c r="F91" s="35">
        <v>120</v>
      </c>
      <c r="G91" s="36">
        <v>1722</v>
      </c>
      <c r="H91" s="37">
        <f t="shared" si="31"/>
        <v>0.20663999999999999</v>
      </c>
      <c r="I91" s="38">
        <f t="shared" si="32"/>
        <v>26.449919999999999</v>
      </c>
      <c r="J91" s="39"/>
      <c r="K91" s="40"/>
      <c r="L91" s="41" t="s">
        <v>32</v>
      </c>
      <c r="M91" s="34" t="s">
        <v>30</v>
      </c>
      <c r="N91" s="34">
        <v>1</v>
      </c>
      <c r="O91" s="34">
        <v>1</v>
      </c>
      <c r="P91" s="42">
        <f t="shared" si="33"/>
        <v>1</v>
      </c>
      <c r="Q91" s="43">
        <v>128</v>
      </c>
      <c r="R91" s="44">
        <f t="shared" si="30"/>
        <v>26.449919999999999</v>
      </c>
      <c r="S91" s="43">
        <v>2</v>
      </c>
      <c r="T91" s="45">
        <f t="shared" si="29"/>
        <v>0.47527199999999992</v>
      </c>
      <c r="U91" s="147"/>
      <c r="V91" s="147">
        <v>1.1499999999999999</v>
      </c>
      <c r="AB91" s="46"/>
    </row>
    <row r="92" spans="1:28" s="31" customFormat="1" x14ac:dyDescent="0.25">
      <c r="B92" s="216" t="s">
        <v>393</v>
      </c>
      <c r="C92" s="33" t="s">
        <v>115</v>
      </c>
      <c r="D92" s="33" t="s">
        <v>50</v>
      </c>
      <c r="E92" s="34">
        <v>16</v>
      </c>
      <c r="F92" s="35">
        <v>200</v>
      </c>
      <c r="G92" s="36">
        <v>1700</v>
      </c>
      <c r="H92" s="37">
        <f t="shared" si="31"/>
        <v>0.34</v>
      </c>
      <c r="I92" s="38">
        <f t="shared" si="32"/>
        <v>43.52</v>
      </c>
      <c r="J92" s="39"/>
      <c r="K92" s="40"/>
      <c r="L92" s="41" t="s">
        <v>32</v>
      </c>
      <c r="M92" s="34" t="s">
        <v>30</v>
      </c>
      <c r="N92" s="34">
        <v>1</v>
      </c>
      <c r="O92" s="34">
        <v>1</v>
      </c>
      <c r="P92" s="42">
        <f t="shared" si="33"/>
        <v>1</v>
      </c>
      <c r="Q92" s="43">
        <v>128</v>
      </c>
      <c r="R92" s="44">
        <f t="shared" si="30"/>
        <v>43.52</v>
      </c>
      <c r="S92" s="43">
        <v>2</v>
      </c>
      <c r="T92" s="45">
        <f t="shared" si="29"/>
        <v>0.68</v>
      </c>
      <c r="U92" s="147"/>
      <c r="V92" s="147">
        <v>1</v>
      </c>
      <c r="AB92" s="46"/>
    </row>
    <row r="93" spans="1:28" s="31" customFormat="1" x14ac:dyDescent="0.25">
      <c r="B93" s="216" t="s">
        <v>394</v>
      </c>
      <c r="C93" s="33" t="s">
        <v>116</v>
      </c>
      <c r="D93" s="33" t="s">
        <v>50</v>
      </c>
      <c r="E93" s="34">
        <v>16</v>
      </c>
      <c r="F93" s="35">
        <v>120</v>
      </c>
      <c r="G93" s="36">
        <v>1679</v>
      </c>
      <c r="H93" s="37">
        <f t="shared" si="31"/>
        <v>0.20147999999999999</v>
      </c>
      <c r="I93" s="38">
        <f t="shared" si="32"/>
        <v>25.789439999999999</v>
      </c>
      <c r="J93" s="39"/>
      <c r="K93" s="40"/>
      <c r="L93" s="41" t="s">
        <v>32</v>
      </c>
      <c r="M93" s="34" t="s">
        <v>30</v>
      </c>
      <c r="N93" s="34">
        <v>1</v>
      </c>
      <c r="O93" s="34">
        <v>1</v>
      </c>
      <c r="P93" s="42">
        <f t="shared" si="33"/>
        <v>1</v>
      </c>
      <c r="Q93" s="43">
        <v>128</v>
      </c>
      <c r="R93" s="44">
        <f t="shared" si="30"/>
        <v>25.789439999999999</v>
      </c>
      <c r="S93" s="43">
        <v>2</v>
      </c>
      <c r="T93" s="45">
        <f t="shared" si="29"/>
        <v>0.46340399999999993</v>
      </c>
      <c r="U93" s="147"/>
      <c r="V93" s="147">
        <v>1.1499999999999999</v>
      </c>
      <c r="AB93" s="46"/>
    </row>
    <row r="94" spans="1:28" s="31" customFormat="1" x14ac:dyDescent="0.25">
      <c r="B94" s="216" t="s">
        <v>395</v>
      </c>
      <c r="C94" s="33" t="s">
        <v>117</v>
      </c>
      <c r="D94" s="33" t="s">
        <v>50</v>
      </c>
      <c r="E94" s="34">
        <v>16</v>
      </c>
      <c r="F94" s="35">
        <v>200</v>
      </c>
      <c r="G94" s="36">
        <v>1638</v>
      </c>
      <c r="H94" s="37">
        <f t="shared" si="31"/>
        <v>0.3276</v>
      </c>
      <c r="I94" s="38">
        <f t="shared" si="32"/>
        <v>41.9328</v>
      </c>
      <c r="J94" s="39"/>
      <c r="K94" s="40"/>
      <c r="L94" s="41" t="s">
        <v>32</v>
      </c>
      <c r="M94" s="34" t="s">
        <v>30</v>
      </c>
      <c r="N94" s="34">
        <v>1</v>
      </c>
      <c r="O94" s="34">
        <v>1</v>
      </c>
      <c r="P94" s="42">
        <f t="shared" si="33"/>
        <v>1</v>
      </c>
      <c r="Q94" s="43">
        <v>128</v>
      </c>
      <c r="R94" s="44">
        <f t="shared" si="30"/>
        <v>41.9328</v>
      </c>
      <c r="S94" s="43">
        <v>2</v>
      </c>
      <c r="T94" s="45">
        <f t="shared" si="29"/>
        <v>0.6552</v>
      </c>
      <c r="U94" s="147"/>
      <c r="V94" s="147">
        <v>1</v>
      </c>
      <c r="AB94" s="46"/>
    </row>
    <row r="95" spans="1:28" s="31" customFormat="1" x14ac:dyDescent="0.25">
      <c r="B95" s="216" t="s">
        <v>396</v>
      </c>
      <c r="C95" s="33" t="s">
        <v>118</v>
      </c>
      <c r="D95" s="33" t="s">
        <v>50</v>
      </c>
      <c r="E95" s="34">
        <v>16</v>
      </c>
      <c r="F95" s="35">
        <v>120</v>
      </c>
      <c r="G95" s="36">
        <v>1622</v>
      </c>
      <c r="H95" s="37">
        <f t="shared" si="31"/>
        <v>0.19463999999999998</v>
      </c>
      <c r="I95" s="38">
        <f t="shared" si="32"/>
        <v>24.913919999999997</v>
      </c>
      <c r="J95" s="39"/>
      <c r="K95" s="40"/>
      <c r="L95" s="41" t="s">
        <v>32</v>
      </c>
      <c r="M95" s="34" t="s">
        <v>30</v>
      </c>
      <c r="N95" s="34">
        <v>1</v>
      </c>
      <c r="O95" s="34">
        <v>1</v>
      </c>
      <c r="P95" s="42">
        <f t="shared" si="33"/>
        <v>1</v>
      </c>
      <c r="Q95" s="43">
        <v>128</v>
      </c>
      <c r="R95" s="44">
        <f t="shared" si="30"/>
        <v>24.913919999999997</v>
      </c>
      <c r="S95" s="43">
        <v>2</v>
      </c>
      <c r="T95" s="45">
        <f t="shared" si="29"/>
        <v>0.4476719999999999</v>
      </c>
      <c r="U95" s="147"/>
      <c r="V95" s="147">
        <v>1.1499999999999999</v>
      </c>
      <c r="AB95" s="46"/>
    </row>
    <row r="96" spans="1:28" s="31" customFormat="1" x14ac:dyDescent="0.25">
      <c r="B96" s="216" t="s">
        <v>397</v>
      </c>
      <c r="C96" s="33" t="s">
        <v>119</v>
      </c>
      <c r="D96" s="33" t="s">
        <v>50</v>
      </c>
      <c r="E96" s="34">
        <v>16</v>
      </c>
      <c r="F96" s="35">
        <v>90</v>
      </c>
      <c r="G96" s="36">
        <v>1616</v>
      </c>
      <c r="H96" s="37">
        <f t="shared" si="31"/>
        <v>0.14543999999999999</v>
      </c>
      <c r="I96" s="38">
        <f t="shared" si="32"/>
        <v>18.616319999999998</v>
      </c>
      <c r="J96" s="39"/>
      <c r="K96" s="40"/>
      <c r="L96" s="41" t="s">
        <v>32</v>
      </c>
      <c r="M96" s="34" t="s">
        <v>30</v>
      </c>
      <c r="N96" s="34">
        <v>1</v>
      </c>
      <c r="O96" s="34">
        <v>1</v>
      </c>
      <c r="P96" s="42">
        <f t="shared" si="33"/>
        <v>1</v>
      </c>
      <c r="Q96" s="43">
        <v>128</v>
      </c>
      <c r="R96" s="44">
        <f t="shared" si="30"/>
        <v>18.616319999999998</v>
      </c>
      <c r="S96" s="43">
        <v>2</v>
      </c>
      <c r="T96" s="45">
        <f t="shared" si="29"/>
        <v>0.31996799999999997</v>
      </c>
      <c r="U96" s="147"/>
      <c r="V96" s="147">
        <v>1.1000000000000001</v>
      </c>
      <c r="AB96" s="46"/>
    </row>
    <row r="97" spans="1:28" s="31" customFormat="1" x14ac:dyDescent="0.25">
      <c r="B97" s="216" t="s">
        <v>398</v>
      </c>
      <c r="C97" s="33" t="s">
        <v>120</v>
      </c>
      <c r="D97" s="33" t="s">
        <v>108</v>
      </c>
      <c r="E97" s="34">
        <v>14</v>
      </c>
      <c r="F97" s="35">
        <v>169</v>
      </c>
      <c r="G97" s="36">
        <v>627</v>
      </c>
      <c r="H97" s="37">
        <v>0.09</v>
      </c>
      <c r="I97" s="38">
        <f t="shared" si="32"/>
        <v>10.08</v>
      </c>
      <c r="J97" s="39"/>
      <c r="K97" s="40"/>
      <c r="L97" s="41" t="s">
        <v>32</v>
      </c>
      <c r="M97" s="34" t="s">
        <v>30</v>
      </c>
      <c r="N97" s="34">
        <v>1</v>
      </c>
      <c r="O97" s="34">
        <v>4</v>
      </c>
      <c r="P97" s="42">
        <f t="shared" si="33"/>
        <v>4</v>
      </c>
      <c r="Q97" s="43">
        <v>112</v>
      </c>
      <c r="R97" s="44">
        <f t="shared" si="30"/>
        <v>40.32</v>
      </c>
      <c r="S97" s="43">
        <v>2</v>
      </c>
      <c r="T97" s="45">
        <f t="shared" si="29"/>
        <v>0.79200000000000004</v>
      </c>
      <c r="U97" s="147"/>
      <c r="V97" s="147">
        <v>1.1000000000000001</v>
      </c>
      <c r="AB97" s="46"/>
    </row>
    <row r="98" spans="1:28" s="31" customFormat="1" x14ac:dyDescent="0.25">
      <c r="B98" s="216" t="s">
        <v>399</v>
      </c>
      <c r="C98" s="33" t="s">
        <v>121</v>
      </c>
      <c r="D98" s="33" t="s">
        <v>108</v>
      </c>
      <c r="E98" s="34">
        <v>14</v>
      </c>
      <c r="F98" s="35">
        <v>163</v>
      </c>
      <c r="G98" s="36">
        <v>525</v>
      </c>
      <c r="H98" s="37">
        <v>7.4999999999999997E-2</v>
      </c>
      <c r="I98" s="38">
        <f t="shared" si="32"/>
        <v>8.4</v>
      </c>
      <c r="J98" s="39"/>
      <c r="K98" s="40"/>
      <c r="L98" s="41" t="s">
        <v>32</v>
      </c>
      <c r="M98" s="34" t="s">
        <v>30</v>
      </c>
      <c r="N98" s="34">
        <v>1</v>
      </c>
      <c r="O98" s="34">
        <v>4</v>
      </c>
      <c r="P98" s="42">
        <f t="shared" si="33"/>
        <v>4</v>
      </c>
      <c r="Q98" s="43">
        <v>112</v>
      </c>
      <c r="R98" s="44">
        <f t="shared" si="30"/>
        <v>33.6</v>
      </c>
      <c r="S98" s="43">
        <v>2</v>
      </c>
      <c r="T98" s="45">
        <f t="shared" si="29"/>
        <v>0.66</v>
      </c>
      <c r="U98" s="147"/>
      <c r="V98" s="147">
        <v>1.1000000000000001</v>
      </c>
      <c r="AB98" s="46"/>
    </row>
    <row r="99" spans="1:28" s="31" customFormat="1" x14ac:dyDescent="0.25">
      <c r="B99" s="216" t="s">
        <v>400</v>
      </c>
      <c r="C99" s="33" t="s">
        <v>122</v>
      </c>
      <c r="D99" s="33" t="s">
        <v>108</v>
      </c>
      <c r="E99" s="34">
        <v>14</v>
      </c>
      <c r="F99" s="35">
        <v>163</v>
      </c>
      <c r="G99" s="36">
        <v>525</v>
      </c>
      <c r="H99" s="37">
        <v>7.4999999999999997E-2</v>
      </c>
      <c r="I99" s="38">
        <f t="shared" si="32"/>
        <v>8.4</v>
      </c>
      <c r="J99" s="39"/>
      <c r="K99" s="40"/>
      <c r="L99" s="41" t="s">
        <v>32</v>
      </c>
      <c r="M99" s="34" t="s">
        <v>30</v>
      </c>
      <c r="N99" s="34">
        <v>1</v>
      </c>
      <c r="O99" s="34">
        <v>4</v>
      </c>
      <c r="P99" s="42">
        <f t="shared" si="33"/>
        <v>4</v>
      </c>
      <c r="Q99" s="43">
        <v>112</v>
      </c>
      <c r="R99" s="44">
        <f t="shared" si="30"/>
        <v>33.6</v>
      </c>
      <c r="S99" s="43">
        <v>2</v>
      </c>
      <c r="T99" s="45">
        <f t="shared" si="29"/>
        <v>0.66</v>
      </c>
      <c r="U99" s="147"/>
      <c r="V99" s="147">
        <v>1.1000000000000001</v>
      </c>
      <c r="AB99" s="46"/>
    </row>
    <row r="100" spans="1:28" s="31" customFormat="1" x14ac:dyDescent="0.25">
      <c r="B100" s="216" t="s">
        <v>401</v>
      </c>
      <c r="C100" s="33" t="s">
        <v>123</v>
      </c>
      <c r="D100" s="33" t="s">
        <v>108</v>
      </c>
      <c r="E100" s="34">
        <v>14</v>
      </c>
      <c r="F100" s="35">
        <v>165</v>
      </c>
      <c r="G100" s="36">
        <v>569</v>
      </c>
      <c r="H100" s="37">
        <v>8.2000000000000003E-2</v>
      </c>
      <c r="I100" s="38">
        <f t="shared" si="32"/>
        <v>9.1840000000000011</v>
      </c>
      <c r="J100" s="39"/>
      <c r="K100" s="40"/>
      <c r="L100" s="41" t="s">
        <v>32</v>
      </c>
      <c r="M100" s="34" t="s">
        <v>30</v>
      </c>
      <c r="N100" s="34">
        <v>1</v>
      </c>
      <c r="O100" s="34">
        <v>4</v>
      </c>
      <c r="P100" s="42">
        <f t="shared" si="33"/>
        <v>4</v>
      </c>
      <c r="Q100" s="43">
        <v>112</v>
      </c>
      <c r="R100" s="44">
        <f t="shared" si="30"/>
        <v>36.736000000000004</v>
      </c>
      <c r="S100" s="43">
        <v>2</v>
      </c>
      <c r="T100" s="45">
        <f t="shared" si="29"/>
        <v>0.72160000000000013</v>
      </c>
      <c r="U100" s="147"/>
      <c r="V100" s="147">
        <v>1.1000000000000001</v>
      </c>
      <c r="AB100" s="46"/>
    </row>
    <row r="101" spans="1:28" s="31" customFormat="1" x14ac:dyDescent="0.25">
      <c r="B101" s="216" t="s">
        <v>402</v>
      </c>
      <c r="C101" s="33" t="s">
        <v>124</v>
      </c>
      <c r="D101" s="33" t="s">
        <v>108</v>
      </c>
      <c r="E101" s="34">
        <v>14</v>
      </c>
      <c r="F101" s="35">
        <v>150</v>
      </c>
      <c r="G101" s="36">
        <v>141</v>
      </c>
      <c r="H101" s="37">
        <v>1.7000000000000001E-2</v>
      </c>
      <c r="I101" s="38">
        <f t="shared" si="32"/>
        <v>1.9040000000000001</v>
      </c>
      <c r="J101" s="39"/>
      <c r="K101" s="40"/>
      <c r="L101" s="41" t="s">
        <v>32</v>
      </c>
      <c r="M101" s="34" t="s">
        <v>30</v>
      </c>
      <c r="N101" s="34">
        <v>1</v>
      </c>
      <c r="O101" s="34">
        <v>4</v>
      </c>
      <c r="P101" s="42">
        <f t="shared" si="33"/>
        <v>4</v>
      </c>
      <c r="Q101" s="43">
        <v>112</v>
      </c>
      <c r="R101" s="44">
        <f t="shared" si="30"/>
        <v>7.6160000000000005</v>
      </c>
      <c r="S101" s="43">
        <v>2</v>
      </c>
      <c r="T101" s="45">
        <f t="shared" si="29"/>
        <v>0.14960000000000001</v>
      </c>
      <c r="U101" s="147"/>
      <c r="V101" s="147">
        <v>1.1000000000000001</v>
      </c>
      <c r="AB101" s="46"/>
    </row>
    <row r="102" spans="1:28" s="31" customFormat="1" x14ac:dyDescent="0.25">
      <c r="B102" s="216" t="s">
        <v>403</v>
      </c>
      <c r="C102" s="33" t="s">
        <v>125</v>
      </c>
      <c r="D102" s="33" t="s">
        <v>108</v>
      </c>
      <c r="E102" s="34">
        <v>14</v>
      </c>
      <c r="F102" s="35">
        <v>40</v>
      </c>
      <c r="G102" s="36">
        <v>80</v>
      </c>
      <c r="H102" s="37">
        <v>2E-3</v>
      </c>
      <c r="I102" s="38">
        <f t="shared" si="32"/>
        <v>0.224</v>
      </c>
      <c r="J102" s="39"/>
      <c r="K102" s="40"/>
      <c r="L102" s="41" t="s">
        <v>32</v>
      </c>
      <c r="M102" s="34" t="s">
        <v>30</v>
      </c>
      <c r="N102" s="34">
        <v>1</v>
      </c>
      <c r="O102" s="34">
        <v>4</v>
      </c>
      <c r="P102" s="42">
        <f t="shared" si="33"/>
        <v>4</v>
      </c>
      <c r="Q102" s="43">
        <v>112</v>
      </c>
      <c r="R102" s="44">
        <f t="shared" si="30"/>
        <v>0.89600000000000002</v>
      </c>
      <c r="S102" s="43">
        <v>2</v>
      </c>
      <c r="T102" s="45">
        <f t="shared" si="29"/>
        <v>1.7600000000000001E-2</v>
      </c>
      <c r="U102" s="147"/>
      <c r="V102" s="147">
        <v>1.1000000000000001</v>
      </c>
      <c r="AB102" s="46"/>
    </row>
    <row r="103" spans="1:28" s="31" customFormat="1" x14ac:dyDescent="0.25">
      <c r="B103" s="216" t="s">
        <v>404</v>
      </c>
      <c r="C103" s="33" t="s">
        <v>126</v>
      </c>
      <c r="D103" s="33" t="s">
        <v>132</v>
      </c>
      <c r="E103" s="34">
        <v>15</v>
      </c>
      <c r="F103" s="35">
        <v>50</v>
      </c>
      <c r="G103" s="36">
        <v>1880</v>
      </c>
      <c r="H103" s="37"/>
      <c r="I103" s="38">
        <f>G103/1000*Q103</f>
        <v>12.125999999999999</v>
      </c>
      <c r="J103" s="39"/>
      <c r="K103" s="40"/>
      <c r="L103" s="41" t="s">
        <v>131</v>
      </c>
      <c r="M103" s="34" t="s">
        <v>30</v>
      </c>
      <c r="N103" s="34">
        <v>1</v>
      </c>
      <c r="O103" s="34">
        <v>1</v>
      </c>
      <c r="P103" s="42">
        <f t="shared" ref="P103" si="34">N103*O103</f>
        <v>1</v>
      </c>
      <c r="Q103" s="43">
        <v>6.45</v>
      </c>
      <c r="R103" s="44">
        <f t="shared" si="30"/>
        <v>12.125999999999999</v>
      </c>
      <c r="S103" s="43" t="s">
        <v>0</v>
      </c>
      <c r="T103" s="45"/>
      <c r="U103" s="147"/>
      <c r="V103" s="147"/>
      <c r="AB103" s="46"/>
    </row>
    <row r="104" spans="1:28" x14ac:dyDescent="0.25">
      <c r="A104" s="3"/>
      <c r="B104" s="216" t="s">
        <v>405</v>
      </c>
      <c r="C104" s="33" t="s">
        <v>127</v>
      </c>
      <c r="D104" s="33" t="s">
        <v>133</v>
      </c>
      <c r="E104" s="34">
        <v>10</v>
      </c>
      <c r="F104" s="35">
        <v>65</v>
      </c>
      <c r="G104" s="36">
        <v>2550</v>
      </c>
      <c r="H104" s="37"/>
      <c r="I104" s="38">
        <f>G104/1000*Q104</f>
        <v>14.254499999999998</v>
      </c>
      <c r="J104" s="47"/>
      <c r="K104" s="40"/>
      <c r="L104" s="41" t="s">
        <v>131</v>
      </c>
      <c r="M104" s="34" t="s">
        <v>30</v>
      </c>
      <c r="N104" s="34">
        <v>1</v>
      </c>
      <c r="O104" s="34">
        <v>2</v>
      </c>
      <c r="P104" s="42">
        <f t="shared" si="28"/>
        <v>2</v>
      </c>
      <c r="Q104" s="43">
        <v>5.59</v>
      </c>
      <c r="R104" s="44">
        <f t="shared" si="30"/>
        <v>28.508999999999997</v>
      </c>
      <c r="S104" s="43" t="s">
        <v>0</v>
      </c>
      <c r="T104" s="45"/>
      <c r="U104" s="147"/>
      <c r="V104" s="147"/>
      <c r="W104" s="1"/>
      <c r="X104" s="24"/>
      <c r="Y104" s="24"/>
      <c r="Z104" s="24"/>
      <c r="AB104" s="24"/>
    </row>
    <row r="105" spans="1:28" x14ac:dyDescent="0.25">
      <c r="A105" s="3"/>
      <c r="B105" s="216" t="s">
        <v>406</v>
      </c>
      <c r="C105" s="33" t="s">
        <v>128</v>
      </c>
      <c r="D105" s="33" t="s">
        <v>130</v>
      </c>
      <c r="E105" s="34">
        <v>10</v>
      </c>
      <c r="F105" s="35" t="s">
        <v>0</v>
      </c>
      <c r="G105" s="36">
        <v>20</v>
      </c>
      <c r="H105" s="37" t="s">
        <v>0</v>
      </c>
      <c r="I105" s="38" t="s">
        <v>0</v>
      </c>
      <c r="J105" s="47"/>
      <c r="K105" s="40" t="s">
        <v>129</v>
      </c>
      <c r="L105" s="41" t="s">
        <v>91</v>
      </c>
      <c r="M105" s="34" t="s">
        <v>30</v>
      </c>
      <c r="N105" s="34">
        <v>1</v>
      </c>
      <c r="O105" s="34">
        <v>20</v>
      </c>
      <c r="P105" s="42">
        <f t="shared" si="28"/>
        <v>20</v>
      </c>
      <c r="Q105" s="114">
        <v>1.4999999999999999E-2</v>
      </c>
      <c r="R105" s="44">
        <f>P105*Q105</f>
        <v>0.3</v>
      </c>
      <c r="S105" s="43"/>
      <c r="T105" s="45"/>
      <c r="U105" s="147"/>
      <c r="V105" s="147"/>
      <c r="W105" s="31"/>
      <c r="X105" s="31"/>
      <c r="Y105" s="24"/>
      <c r="Z105" s="24"/>
      <c r="AB105" s="24"/>
    </row>
    <row r="106" spans="1:28" x14ac:dyDescent="0.25">
      <c r="A106" s="3"/>
      <c r="B106" s="216" t="s">
        <v>407</v>
      </c>
      <c r="C106" s="33" t="s">
        <v>128</v>
      </c>
      <c r="D106" s="33" t="s">
        <v>130</v>
      </c>
      <c r="E106" s="34">
        <v>10</v>
      </c>
      <c r="F106" s="35" t="s">
        <v>0</v>
      </c>
      <c r="G106" s="36">
        <v>20</v>
      </c>
      <c r="H106" s="37" t="s">
        <v>0</v>
      </c>
      <c r="I106" s="38" t="s">
        <v>0</v>
      </c>
      <c r="J106" s="47"/>
      <c r="K106" s="40" t="s">
        <v>129</v>
      </c>
      <c r="L106" s="41" t="s">
        <v>91</v>
      </c>
      <c r="M106" s="34" t="s">
        <v>30</v>
      </c>
      <c r="N106" s="34">
        <v>2</v>
      </c>
      <c r="O106" s="34">
        <v>27</v>
      </c>
      <c r="P106" s="42">
        <f t="shared" ref="P106" si="35">N106*O106</f>
        <v>54</v>
      </c>
      <c r="Q106" s="114">
        <v>1.4999999999999999E-2</v>
      </c>
      <c r="R106" s="44">
        <f>P106*Q106</f>
        <v>0.80999999999999994</v>
      </c>
      <c r="S106" s="43"/>
      <c r="T106" s="45"/>
      <c r="U106" s="147"/>
      <c r="V106" s="147"/>
      <c r="W106" s="31"/>
      <c r="X106" s="31"/>
      <c r="Y106" s="24"/>
      <c r="Z106" s="24"/>
      <c r="AB106" s="24"/>
    </row>
    <row r="107" spans="1:28" x14ac:dyDescent="0.25">
      <c r="A107" s="3"/>
      <c r="B107" s="216" t="s">
        <v>408</v>
      </c>
      <c r="C107" s="33" t="s">
        <v>134</v>
      </c>
      <c r="D107" s="33" t="s">
        <v>137</v>
      </c>
      <c r="E107" s="34">
        <v>16</v>
      </c>
      <c r="F107" s="35"/>
      <c r="G107" s="36">
        <v>40</v>
      </c>
      <c r="H107" s="37"/>
      <c r="I107" s="38"/>
      <c r="J107" s="47"/>
      <c r="K107" s="40" t="s">
        <v>135</v>
      </c>
      <c r="L107" s="41" t="s">
        <v>136</v>
      </c>
      <c r="M107" s="34" t="s">
        <v>30</v>
      </c>
      <c r="N107" s="34">
        <v>2</v>
      </c>
      <c r="O107" s="34">
        <v>6</v>
      </c>
      <c r="P107" s="42">
        <f t="shared" ref="P107" si="36">N107*O107</f>
        <v>12</v>
      </c>
      <c r="Q107" s="114">
        <v>6.3E-2</v>
      </c>
      <c r="R107" s="44">
        <f>P107*Q107</f>
        <v>0.75600000000000001</v>
      </c>
      <c r="S107" s="43"/>
      <c r="T107" s="45"/>
      <c r="U107" s="147"/>
      <c r="V107" s="147"/>
      <c r="W107" s="1"/>
      <c r="X107" s="31"/>
      <c r="Y107" s="24"/>
      <c r="Z107" s="24"/>
      <c r="AB107" s="24"/>
    </row>
    <row r="108" spans="1:28" x14ac:dyDescent="0.25">
      <c r="A108" s="3"/>
      <c r="B108" s="32" t="s">
        <v>0</v>
      </c>
      <c r="C108" s="33"/>
      <c r="D108" s="33"/>
      <c r="E108" s="34"/>
      <c r="F108" s="35"/>
      <c r="G108" s="36"/>
      <c r="H108" s="37"/>
      <c r="I108" s="38"/>
      <c r="J108" s="47"/>
      <c r="K108" s="40"/>
      <c r="L108" s="41"/>
      <c r="M108" s="34"/>
      <c r="N108" s="34"/>
      <c r="O108" s="34"/>
      <c r="P108" s="42"/>
      <c r="Q108" s="43"/>
      <c r="R108" s="133">
        <f>SUM(R84:R107)</f>
        <v>1154.62132</v>
      </c>
      <c r="S108" s="43"/>
      <c r="T108" s="135">
        <f>SUM(T84:T107)</f>
        <v>20.755768000000003</v>
      </c>
      <c r="U108" s="78"/>
      <c r="V108" s="147">
        <f>SUM(R84:R102)</f>
        <v>1112.12032</v>
      </c>
      <c r="W108" s="165"/>
      <c r="X108" s="24"/>
      <c r="Y108" s="24"/>
      <c r="Z108" s="24"/>
      <c r="AB108" s="24"/>
    </row>
    <row r="109" spans="1:28" x14ac:dyDescent="0.25">
      <c r="A109" s="3"/>
      <c r="B109" s="32">
        <v>2</v>
      </c>
      <c r="C109" s="102" t="s">
        <v>148</v>
      </c>
      <c r="D109" s="33"/>
      <c r="E109" s="34"/>
      <c r="F109" s="35"/>
      <c r="G109" s="36"/>
      <c r="H109" s="37"/>
      <c r="I109" s="38"/>
      <c r="J109" s="47"/>
      <c r="K109" s="40"/>
      <c r="L109" s="41"/>
      <c r="M109" s="34"/>
      <c r="N109" s="34"/>
      <c r="O109" s="34"/>
      <c r="P109" s="42"/>
      <c r="Q109" s="43"/>
      <c r="R109" s="44"/>
      <c r="S109" s="43"/>
      <c r="T109" s="45"/>
      <c r="U109" s="147"/>
      <c r="V109" s="147"/>
      <c r="W109" s="1"/>
      <c r="X109" s="24"/>
      <c r="Y109" s="24"/>
      <c r="Z109" s="24"/>
      <c r="AB109" s="24"/>
    </row>
    <row r="110" spans="1:28" x14ac:dyDescent="0.25">
      <c r="A110" s="3"/>
      <c r="B110" s="216" t="s">
        <v>409</v>
      </c>
      <c r="C110" s="33" t="s">
        <v>149</v>
      </c>
      <c r="D110" s="33" t="s">
        <v>152</v>
      </c>
      <c r="E110" s="34"/>
      <c r="F110" s="35"/>
      <c r="G110" s="36">
        <v>2238</v>
      </c>
      <c r="H110" s="37"/>
      <c r="I110" s="38">
        <f t="shared" ref="I110:I116" si="37">G110/1000*Q110</f>
        <v>35.808</v>
      </c>
      <c r="J110" s="47"/>
      <c r="K110" s="40"/>
      <c r="L110" s="41" t="s">
        <v>32</v>
      </c>
      <c r="M110" s="34" t="s">
        <v>30</v>
      </c>
      <c r="N110" s="34">
        <v>2</v>
      </c>
      <c r="O110" s="34">
        <v>1</v>
      </c>
      <c r="P110" s="42">
        <f t="shared" ref="P110:P111" si="38">N110*O110</f>
        <v>2</v>
      </c>
      <c r="Q110" s="43">
        <v>16</v>
      </c>
      <c r="R110" s="44">
        <f>I110*P110</f>
        <v>71.616</v>
      </c>
      <c r="S110" s="43">
        <v>0.52</v>
      </c>
      <c r="T110" s="45">
        <f t="shared" ref="T110:T116" si="39">G110/1000*S110*P110*V110</f>
        <v>2.3275200000000003</v>
      </c>
      <c r="U110" s="147"/>
      <c r="V110" s="147">
        <v>1</v>
      </c>
      <c r="W110" s="1"/>
      <c r="X110" s="24"/>
      <c r="Y110" s="24"/>
      <c r="Z110" s="24"/>
      <c r="AB110" s="24"/>
    </row>
    <row r="111" spans="1:28" x14ac:dyDescent="0.25">
      <c r="A111" s="3"/>
      <c r="B111" s="216" t="s">
        <v>410</v>
      </c>
      <c r="C111" s="33" t="s">
        <v>150</v>
      </c>
      <c r="D111" s="33" t="s">
        <v>152</v>
      </c>
      <c r="E111" s="34"/>
      <c r="F111" s="35"/>
      <c r="G111" s="36">
        <v>2158</v>
      </c>
      <c r="H111" s="37"/>
      <c r="I111" s="38">
        <f t="shared" si="37"/>
        <v>34.527999999999999</v>
      </c>
      <c r="J111" s="47"/>
      <c r="K111" s="40"/>
      <c r="L111" s="41" t="s">
        <v>32</v>
      </c>
      <c r="M111" s="34" t="s">
        <v>30</v>
      </c>
      <c r="N111" s="34">
        <v>2</v>
      </c>
      <c r="O111" s="34">
        <v>1</v>
      </c>
      <c r="P111" s="42">
        <f t="shared" si="38"/>
        <v>2</v>
      </c>
      <c r="Q111" s="43">
        <v>16</v>
      </c>
      <c r="R111" s="44">
        <f t="shared" ref="R111:R123" si="40">I111*P111</f>
        <v>69.055999999999997</v>
      </c>
      <c r="S111" s="43">
        <v>0.52</v>
      </c>
      <c r="T111" s="45">
        <f t="shared" si="39"/>
        <v>2.2443200000000001</v>
      </c>
      <c r="U111" s="147"/>
      <c r="V111" s="147">
        <v>1</v>
      </c>
      <c r="W111" s="1"/>
      <c r="X111" s="24"/>
      <c r="Y111" s="24"/>
      <c r="Z111" s="24"/>
      <c r="AB111" s="24"/>
    </row>
    <row r="112" spans="1:28" x14ac:dyDescent="0.25">
      <c r="A112" s="3"/>
      <c r="B112" s="216" t="s">
        <v>411</v>
      </c>
      <c r="C112" s="33" t="s">
        <v>151</v>
      </c>
      <c r="D112" s="33" t="s">
        <v>152</v>
      </c>
      <c r="E112" s="34"/>
      <c r="F112" s="35"/>
      <c r="G112" s="36">
        <v>2238</v>
      </c>
      <c r="H112" s="37"/>
      <c r="I112" s="38">
        <f t="shared" si="37"/>
        <v>35.808</v>
      </c>
      <c r="J112" s="47"/>
      <c r="K112" s="40"/>
      <c r="L112" s="41" t="s">
        <v>32</v>
      </c>
      <c r="M112" s="34" t="s">
        <v>30</v>
      </c>
      <c r="N112" s="34">
        <v>2</v>
      </c>
      <c r="O112" s="34">
        <v>1</v>
      </c>
      <c r="P112" s="42">
        <f t="shared" ref="P112:P124" si="41">N112*O112</f>
        <v>2</v>
      </c>
      <c r="Q112" s="43">
        <v>16</v>
      </c>
      <c r="R112" s="44">
        <f t="shared" si="40"/>
        <v>71.616</v>
      </c>
      <c r="S112" s="43">
        <v>0.52</v>
      </c>
      <c r="T112" s="45">
        <f t="shared" si="39"/>
        <v>2.3275200000000003</v>
      </c>
      <c r="U112" s="147"/>
      <c r="V112" s="147">
        <v>1</v>
      </c>
      <c r="W112" s="1"/>
      <c r="X112" s="24"/>
      <c r="Y112" s="24"/>
      <c r="Z112" s="24"/>
      <c r="AB112" s="24"/>
    </row>
    <row r="113" spans="1:28" x14ac:dyDescent="0.25">
      <c r="A113" s="3"/>
      <c r="B113" s="216" t="s">
        <v>412</v>
      </c>
      <c r="C113" s="33" t="s">
        <v>154</v>
      </c>
      <c r="D113" s="33" t="s">
        <v>152</v>
      </c>
      <c r="E113" s="34"/>
      <c r="F113" s="35"/>
      <c r="G113" s="36">
        <v>576</v>
      </c>
      <c r="H113" s="37"/>
      <c r="I113" s="38">
        <f t="shared" si="37"/>
        <v>9.2159999999999993</v>
      </c>
      <c r="J113" s="47"/>
      <c r="K113" s="40"/>
      <c r="L113" s="41" t="s">
        <v>32</v>
      </c>
      <c r="M113" s="34" t="s">
        <v>30</v>
      </c>
      <c r="N113" s="34">
        <v>2</v>
      </c>
      <c r="O113" s="34">
        <v>1</v>
      </c>
      <c r="P113" s="42">
        <f t="shared" si="41"/>
        <v>2</v>
      </c>
      <c r="Q113" s="43">
        <v>16</v>
      </c>
      <c r="R113" s="44">
        <f t="shared" si="40"/>
        <v>18.431999999999999</v>
      </c>
      <c r="S113" s="43">
        <v>0.52</v>
      </c>
      <c r="T113" s="45">
        <f t="shared" si="39"/>
        <v>0.59904000000000002</v>
      </c>
      <c r="U113" s="147"/>
      <c r="V113" s="147">
        <v>1</v>
      </c>
      <c r="W113" s="1"/>
      <c r="X113" s="24"/>
      <c r="Y113" s="24"/>
      <c r="Z113" s="24"/>
      <c r="AB113" s="24"/>
    </row>
    <row r="114" spans="1:28" x14ac:dyDescent="0.25">
      <c r="A114" s="3"/>
      <c r="B114" s="216" t="s">
        <v>413</v>
      </c>
      <c r="C114" s="33" t="s">
        <v>645</v>
      </c>
      <c r="D114" s="33" t="s">
        <v>152</v>
      </c>
      <c r="E114" s="34"/>
      <c r="F114" s="35"/>
      <c r="G114" s="36">
        <v>966</v>
      </c>
      <c r="H114" s="37"/>
      <c r="I114" s="38">
        <f t="shared" si="37"/>
        <v>15.456</v>
      </c>
      <c r="J114" s="47"/>
      <c r="K114" s="40"/>
      <c r="L114" s="41" t="s">
        <v>32</v>
      </c>
      <c r="M114" s="34" t="s">
        <v>30</v>
      </c>
      <c r="N114" s="34">
        <v>2</v>
      </c>
      <c r="O114" s="34">
        <v>1</v>
      </c>
      <c r="P114" s="42">
        <f t="shared" si="41"/>
        <v>2</v>
      </c>
      <c r="Q114" s="43">
        <v>16</v>
      </c>
      <c r="R114" s="44">
        <f t="shared" si="40"/>
        <v>30.911999999999999</v>
      </c>
      <c r="S114" s="43">
        <v>0.52</v>
      </c>
      <c r="T114" s="45">
        <f t="shared" si="39"/>
        <v>1.00464</v>
      </c>
      <c r="U114" s="147"/>
      <c r="V114" s="147">
        <v>1</v>
      </c>
      <c r="W114" s="1"/>
      <c r="X114" s="24"/>
      <c r="Y114" s="24"/>
      <c r="Z114" s="24"/>
      <c r="AB114" s="24"/>
    </row>
    <row r="115" spans="1:28" x14ac:dyDescent="0.25">
      <c r="A115" s="3"/>
      <c r="B115" s="216" t="s">
        <v>414</v>
      </c>
      <c r="C115" s="33" t="s">
        <v>646</v>
      </c>
      <c r="D115" s="33" t="s">
        <v>152</v>
      </c>
      <c r="E115" s="34"/>
      <c r="F115" s="35"/>
      <c r="G115" s="36">
        <v>538</v>
      </c>
      <c r="H115" s="37"/>
      <c r="I115" s="38">
        <f t="shared" si="37"/>
        <v>8.6080000000000005</v>
      </c>
      <c r="J115" s="47"/>
      <c r="K115" s="40"/>
      <c r="L115" s="41" t="s">
        <v>32</v>
      </c>
      <c r="M115" s="34" t="s">
        <v>30</v>
      </c>
      <c r="N115" s="34">
        <v>2</v>
      </c>
      <c r="O115" s="34">
        <v>1</v>
      </c>
      <c r="P115" s="42">
        <f t="shared" si="41"/>
        <v>2</v>
      </c>
      <c r="Q115" s="43">
        <v>16</v>
      </c>
      <c r="R115" s="44">
        <f t="shared" si="40"/>
        <v>17.216000000000001</v>
      </c>
      <c r="S115" s="43">
        <v>0.52</v>
      </c>
      <c r="T115" s="45">
        <f t="shared" si="39"/>
        <v>0.55952000000000002</v>
      </c>
      <c r="U115" s="147"/>
      <c r="V115" s="147">
        <v>1</v>
      </c>
      <c r="W115" s="1"/>
      <c r="X115" s="24"/>
      <c r="Y115" s="24"/>
      <c r="Z115" s="24"/>
      <c r="AB115" s="24"/>
    </row>
    <row r="116" spans="1:28" x14ac:dyDescent="0.25">
      <c r="A116" s="3"/>
      <c r="B116" s="216" t="s">
        <v>415</v>
      </c>
      <c r="C116" s="33" t="s">
        <v>647</v>
      </c>
      <c r="D116" s="33" t="s">
        <v>152</v>
      </c>
      <c r="E116" s="34"/>
      <c r="F116" s="35"/>
      <c r="G116" s="36">
        <v>1004</v>
      </c>
      <c r="H116" s="37"/>
      <c r="I116" s="38">
        <f t="shared" si="37"/>
        <v>16.064</v>
      </c>
      <c r="J116" s="47"/>
      <c r="K116" s="40"/>
      <c r="L116" s="41" t="s">
        <v>32</v>
      </c>
      <c r="M116" s="34" t="s">
        <v>30</v>
      </c>
      <c r="N116" s="34">
        <v>2</v>
      </c>
      <c r="O116" s="34">
        <v>1</v>
      </c>
      <c r="P116" s="42">
        <f t="shared" si="41"/>
        <v>2</v>
      </c>
      <c r="Q116" s="43">
        <v>16</v>
      </c>
      <c r="R116" s="44">
        <f t="shared" si="40"/>
        <v>32.128</v>
      </c>
      <c r="S116" s="43">
        <v>0.52</v>
      </c>
      <c r="T116" s="45">
        <f t="shared" si="39"/>
        <v>1.04416</v>
      </c>
      <c r="U116" s="147"/>
      <c r="V116" s="147">
        <v>1</v>
      </c>
      <c r="W116" s="1"/>
      <c r="X116" s="24"/>
      <c r="Y116" s="24"/>
      <c r="Z116" s="24"/>
      <c r="AB116" s="24"/>
    </row>
    <row r="117" spans="1:28" x14ac:dyDescent="0.25">
      <c r="A117" s="3"/>
      <c r="B117" s="216" t="s">
        <v>416</v>
      </c>
      <c r="C117" s="33" t="s">
        <v>153</v>
      </c>
      <c r="D117" s="33" t="s">
        <v>35</v>
      </c>
      <c r="E117" s="34">
        <v>10</v>
      </c>
      <c r="F117" s="35">
        <v>210</v>
      </c>
      <c r="G117" s="36">
        <v>250</v>
      </c>
      <c r="H117" s="37">
        <v>0.04</v>
      </c>
      <c r="I117" s="38">
        <f>H117*Q117</f>
        <v>3.2</v>
      </c>
      <c r="J117" s="47"/>
      <c r="K117" s="40"/>
      <c r="L117" s="41" t="s">
        <v>32</v>
      </c>
      <c r="M117" s="34" t="s">
        <v>30</v>
      </c>
      <c r="N117" s="34">
        <v>2</v>
      </c>
      <c r="O117" s="34">
        <v>1</v>
      </c>
      <c r="P117" s="42">
        <f t="shared" si="41"/>
        <v>2</v>
      </c>
      <c r="Q117" s="43">
        <v>80</v>
      </c>
      <c r="R117" s="44">
        <f t="shared" si="40"/>
        <v>6.4</v>
      </c>
      <c r="S117" s="43">
        <v>2</v>
      </c>
      <c r="T117" s="45">
        <f t="shared" ref="T117:T123" si="42">S117*H117*P117*V117</f>
        <v>0.17600000000000002</v>
      </c>
      <c r="U117" s="147"/>
      <c r="V117" s="147">
        <v>1.1000000000000001</v>
      </c>
      <c r="W117" s="1"/>
      <c r="X117" s="24"/>
      <c r="Y117" s="24"/>
      <c r="Z117" s="24"/>
      <c r="AB117" s="24"/>
    </row>
    <row r="118" spans="1:28" x14ac:dyDescent="0.25">
      <c r="A118" s="3"/>
      <c r="B118" s="216" t="s">
        <v>417</v>
      </c>
      <c r="C118" s="33" t="s">
        <v>158</v>
      </c>
      <c r="D118" s="33" t="s">
        <v>35</v>
      </c>
      <c r="E118" s="34">
        <v>10</v>
      </c>
      <c r="F118" s="35">
        <v>210</v>
      </c>
      <c r="G118" s="36">
        <v>235</v>
      </c>
      <c r="H118" s="37">
        <v>3.6999999999999998E-2</v>
      </c>
      <c r="I118" s="38">
        <f t="shared" ref="I118:I123" si="43">H118*Q118</f>
        <v>2.96</v>
      </c>
      <c r="J118" s="47"/>
      <c r="K118" s="40"/>
      <c r="L118" s="41" t="s">
        <v>32</v>
      </c>
      <c r="M118" s="34" t="s">
        <v>30</v>
      </c>
      <c r="N118" s="34">
        <v>2</v>
      </c>
      <c r="O118" s="34">
        <v>1</v>
      </c>
      <c r="P118" s="42">
        <f t="shared" si="41"/>
        <v>2</v>
      </c>
      <c r="Q118" s="43">
        <v>80</v>
      </c>
      <c r="R118" s="44">
        <f t="shared" si="40"/>
        <v>5.92</v>
      </c>
      <c r="S118" s="43">
        <v>2</v>
      </c>
      <c r="T118" s="45">
        <f t="shared" si="42"/>
        <v>0.1628</v>
      </c>
      <c r="U118" s="147"/>
      <c r="V118" s="147">
        <v>1.1000000000000001</v>
      </c>
      <c r="W118" s="1"/>
      <c r="X118" s="24"/>
      <c r="Y118" s="24"/>
      <c r="Z118" s="24"/>
      <c r="AB118" s="24"/>
    </row>
    <row r="119" spans="1:28" x14ac:dyDescent="0.25">
      <c r="A119" s="3"/>
      <c r="B119" s="216" t="s">
        <v>418</v>
      </c>
      <c r="C119" s="33" t="s">
        <v>159</v>
      </c>
      <c r="D119" s="33" t="s">
        <v>35</v>
      </c>
      <c r="E119" s="34">
        <v>10</v>
      </c>
      <c r="F119" s="35">
        <v>205</v>
      </c>
      <c r="G119" s="36">
        <v>244</v>
      </c>
      <c r="H119" s="37">
        <v>3.9E-2</v>
      </c>
      <c r="I119" s="38">
        <f t="shared" si="43"/>
        <v>3.12</v>
      </c>
      <c r="J119" s="47"/>
      <c r="K119" s="40"/>
      <c r="L119" s="41" t="s">
        <v>32</v>
      </c>
      <c r="M119" s="34" t="s">
        <v>30</v>
      </c>
      <c r="N119" s="34">
        <v>2</v>
      </c>
      <c r="O119" s="34">
        <v>1</v>
      </c>
      <c r="P119" s="42">
        <f t="shared" si="41"/>
        <v>2</v>
      </c>
      <c r="Q119" s="43">
        <v>80</v>
      </c>
      <c r="R119" s="44">
        <f t="shared" si="40"/>
        <v>6.24</v>
      </c>
      <c r="S119" s="43">
        <v>2</v>
      </c>
      <c r="T119" s="45">
        <f t="shared" si="42"/>
        <v>0.1716</v>
      </c>
      <c r="U119" s="147"/>
      <c r="V119" s="147">
        <v>1.1000000000000001</v>
      </c>
      <c r="W119" s="1"/>
      <c r="X119" s="24"/>
      <c r="Y119" s="24"/>
      <c r="Z119" s="24"/>
      <c r="AB119" s="24"/>
    </row>
    <row r="120" spans="1:28" x14ac:dyDescent="0.25">
      <c r="A120" s="3"/>
      <c r="B120" s="216" t="s">
        <v>419</v>
      </c>
      <c r="C120" s="33" t="s">
        <v>160</v>
      </c>
      <c r="D120" s="33" t="s">
        <v>35</v>
      </c>
      <c r="E120" s="34">
        <v>10</v>
      </c>
      <c r="F120" s="35">
        <v>206</v>
      </c>
      <c r="G120" s="36">
        <v>235</v>
      </c>
      <c r="H120" s="37">
        <v>3.6999999999999998E-2</v>
      </c>
      <c r="I120" s="38">
        <f t="shared" si="43"/>
        <v>2.96</v>
      </c>
      <c r="J120" s="47"/>
      <c r="K120" s="40"/>
      <c r="L120" s="41" t="s">
        <v>32</v>
      </c>
      <c r="M120" s="34" t="s">
        <v>30</v>
      </c>
      <c r="N120" s="34">
        <v>2</v>
      </c>
      <c r="O120" s="34">
        <v>1</v>
      </c>
      <c r="P120" s="42">
        <f t="shared" si="41"/>
        <v>2</v>
      </c>
      <c r="Q120" s="43">
        <v>80</v>
      </c>
      <c r="R120" s="44">
        <f t="shared" si="40"/>
        <v>5.92</v>
      </c>
      <c r="S120" s="43">
        <v>2</v>
      </c>
      <c r="T120" s="45">
        <f t="shared" si="42"/>
        <v>0.1628</v>
      </c>
      <c r="U120" s="147"/>
      <c r="V120" s="147">
        <v>1.1000000000000001</v>
      </c>
      <c r="W120" s="1"/>
      <c r="X120" s="24"/>
      <c r="Y120" s="24"/>
      <c r="Z120" s="24"/>
      <c r="AB120" s="24"/>
    </row>
    <row r="121" spans="1:28" x14ac:dyDescent="0.25">
      <c r="A121" s="3"/>
      <c r="B121" s="216" t="s">
        <v>420</v>
      </c>
      <c r="C121" s="33" t="s">
        <v>161</v>
      </c>
      <c r="D121" s="33" t="s">
        <v>35</v>
      </c>
      <c r="E121" s="34">
        <v>10</v>
      </c>
      <c r="F121" s="35">
        <v>160</v>
      </c>
      <c r="G121" s="36">
        <v>265</v>
      </c>
      <c r="H121" s="37">
        <f>F121/1000*G121/1000</f>
        <v>4.24E-2</v>
      </c>
      <c r="I121" s="38">
        <f t="shared" si="43"/>
        <v>3.3919999999999999</v>
      </c>
      <c r="J121" s="47"/>
      <c r="K121" s="40"/>
      <c r="L121" s="41" t="s">
        <v>32</v>
      </c>
      <c r="M121" s="34" t="s">
        <v>30</v>
      </c>
      <c r="N121" s="34">
        <v>2</v>
      </c>
      <c r="O121" s="34">
        <v>3</v>
      </c>
      <c r="P121" s="42">
        <f t="shared" si="41"/>
        <v>6</v>
      </c>
      <c r="Q121" s="43">
        <v>80</v>
      </c>
      <c r="R121" s="44">
        <f t="shared" si="40"/>
        <v>20.352</v>
      </c>
      <c r="S121" s="43">
        <v>2</v>
      </c>
      <c r="T121" s="45">
        <f t="shared" si="42"/>
        <v>0.12720000000000001</v>
      </c>
      <c r="U121" s="147"/>
      <c r="V121" s="147">
        <v>0.25</v>
      </c>
      <c r="W121" s="1"/>
      <c r="X121" s="24"/>
      <c r="Y121" s="24"/>
      <c r="Z121" s="24"/>
      <c r="AB121" s="24"/>
    </row>
    <row r="122" spans="1:28" x14ac:dyDescent="0.25">
      <c r="A122" s="3"/>
      <c r="B122" s="216" t="s">
        <v>421</v>
      </c>
      <c r="C122" s="33" t="s">
        <v>162</v>
      </c>
      <c r="D122" s="33" t="s">
        <v>35</v>
      </c>
      <c r="E122" s="34">
        <v>10</v>
      </c>
      <c r="F122" s="35">
        <v>100</v>
      </c>
      <c r="G122" s="36">
        <v>275</v>
      </c>
      <c r="H122" s="37">
        <f>F122/1000*G122/1000</f>
        <v>2.75E-2</v>
      </c>
      <c r="I122" s="38">
        <f t="shared" si="43"/>
        <v>2.2000000000000002</v>
      </c>
      <c r="J122" s="47"/>
      <c r="K122" s="40"/>
      <c r="L122" s="41" t="s">
        <v>32</v>
      </c>
      <c r="M122" s="34" t="s">
        <v>30</v>
      </c>
      <c r="N122" s="34">
        <v>2</v>
      </c>
      <c r="O122" s="34">
        <v>2</v>
      </c>
      <c r="P122" s="42">
        <f t="shared" si="41"/>
        <v>4</v>
      </c>
      <c r="Q122" s="43">
        <v>80</v>
      </c>
      <c r="R122" s="44">
        <f t="shared" si="40"/>
        <v>8.8000000000000007</v>
      </c>
      <c r="S122" s="43">
        <v>2</v>
      </c>
      <c r="T122" s="45">
        <f t="shared" si="42"/>
        <v>2.2000000000000002E-2</v>
      </c>
      <c r="U122" s="147"/>
      <c r="V122" s="147">
        <v>0.1</v>
      </c>
      <c r="W122" s="1"/>
      <c r="X122" s="24"/>
      <c r="Y122" s="24"/>
      <c r="Z122" s="24"/>
      <c r="AB122" s="24"/>
    </row>
    <row r="123" spans="1:28" x14ac:dyDescent="0.25">
      <c r="A123" s="3"/>
      <c r="B123" s="216" t="s">
        <v>422</v>
      </c>
      <c r="C123" s="33" t="s">
        <v>162</v>
      </c>
      <c r="D123" s="33" t="s">
        <v>35</v>
      </c>
      <c r="E123" s="34">
        <v>10</v>
      </c>
      <c r="F123" s="35">
        <v>100</v>
      </c>
      <c r="G123" s="36">
        <v>200</v>
      </c>
      <c r="H123" s="37">
        <f>F123/1000*G123/1000</f>
        <v>0.02</v>
      </c>
      <c r="I123" s="38">
        <f t="shared" si="43"/>
        <v>1.6</v>
      </c>
      <c r="J123" s="47"/>
      <c r="K123" s="40"/>
      <c r="L123" s="41" t="s">
        <v>32</v>
      </c>
      <c r="M123" s="34" t="s">
        <v>30</v>
      </c>
      <c r="N123" s="34">
        <v>2</v>
      </c>
      <c r="O123" s="34">
        <v>1</v>
      </c>
      <c r="P123" s="42">
        <f t="shared" si="41"/>
        <v>2</v>
      </c>
      <c r="Q123" s="43">
        <v>80</v>
      </c>
      <c r="R123" s="44">
        <f t="shared" si="40"/>
        <v>3.2</v>
      </c>
      <c r="S123" s="43">
        <v>2</v>
      </c>
      <c r="T123" s="45">
        <f t="shared" si="42"/>
        <v>8.0000000000000002E-3</v>
      </c>
      <c r="U123" s="147"/>
      <c r="V123" s="147">
        <v>0.1</v>
      </c>
      <c r="W123" s="1"/>
      <c r="X123" s="24"/>
      <c r="Y123" s="24"/>
      <c r="Z123" s="24"/>
      <c r="AB123" s="24"/>
    </row>
    <row r="124" spans="1:28" x14ac:dyDescent="0.25">
      <c r="A124" s="3"/>
      <c r="B124" s="216" t="s">
        <v>423</v>
      </c>
      <c r="C124" s="33" t="s">
        <v>163</v>
      </c>
      <c r="D124" s="33"/>
      <c r="E124" s="34"/>
      <c r="F124" s="35"/>
      <c r="G124" s="36"/>
      <c r="H124" s="37"/>
      <c r="I124" s="38"/>
      <c r="J124" s="47"/>
      <c r="K124" s="40" t="s">
        <v>164</v>
      </c>
      <c r="L124" s="41" t="s">
        <v>175</v>
      </c>
      <c r="M124" s="34" t="s">
        <v>30</v>
      </c>
      <c r="N124" s="34">
        <v>2</v>
      </c>
      <c r="O124" s="34">
        <v>1</v>
      </c>
      <c r="P124" s="42">
        <f t="shared" si="41"/>
        <v>2</v>
      </c>
      <c r="Q124" s="43">
        <v>153</v>
      </c>
      <c r="R124" s="44">
        <f>P124*Q124</f>
        <v>306</v>
      </c>
      <c r="S124" s="43">
        <v>0.6</v>
      </c>
      <c r="T124" s="45">
        <f>S124*P124</f>
        <v>1.2</v>
      </c>
      <c r="U124" s="147"/>
      <c r="V124" s="147"/>
      <c r="W124" s="1"/>
      <c r="X124" s="24"/>
      <c r="Y124" s="24"/>
      <c r="Z124" s="24"/>
      <c r="AB124" s="24"/>
    </row>
    <row r="125" spans="1:28" x14ac:dyDescent="0.25">
      <c r="A125" s="3"/>
      <c r="B125" s="216" t="s">
        <v>424</v>
      </c>
      <c r="C125" s="33" t="s">
        <v>142</v>
      </c>
      <c r="D125" s="33">
        <v>20</v>
      </c>
      <c r="E125" s="34" t="s">
        <v>0</v>
      </c>
      <c r="F125" s="35"/>
      <c r="G125" s="36">
        <v>110</v>
      </c>
      <c r="H125" s="37"/>
      <c r="I125" s="38"/>
      <c r="J125" s="47"/>
      <c r="K125" s="40" t="s">
        <v>138</v>
      </c>
      <c r="L125" s="41" t="s">
        <v>139</v>
      </c>
      <c r="M125" s="34" t="s">
        <v>30</v>
      </c>
      <c r="N125" s="34">
        <v>2</v>
      </c>
      <c r="O125" s="34">
        <v>5</v>
      </c>
      <c r="P125" s="42">
        <f t="shared" ref="P125:P128" si="44">N125*O125</f>
        <v>10</v>
      </c>
      <c r="Q125" s="114">
        <v>0.4</v>
      </c>
      <c r="R125" s="44">
        <f>P125*Q125</f>
        <v>4</v>
      </c>
      <c r="S125" s="43"/>
      <c r="T125" s="45"/>
      <c r="U125" s="147"/>
      <c r="V125" s="147"/>
      <c r="W125" s="1"/>
      <c r="X125" s="31"/>
      <c r="Y125" s="24"/>
      <c r="Z125" s="24"/>
      <c r="AB125" s="24"/>
    </row>
    <row r="126" spans="1:28" x14ac:dyDescent="0.25">
      <c r="A126" s="3"/>
      <c r="B126" s="216" t="s">
        <v>425</v>
      </c>
      <c r="C126" s="33" t="s">
        <v>140</v>
      </c>
      <c r="D126" s="33">
        <v>20</v>
      </c>
      <c r="E126" s="34"/>
      <c r="F126" s="35"/>
      <c r="G126" s="36"/>
      <c r="H126" s="37"/>
      <c r="I126" s="38"/>
      <c r="J126" s="47"/>
      <c r="K126" s="40" t="s">
        <v>145</v>
      </c>
      <c r="L126" s="41" t="s">
        <v>91</v>
      </c>
      <c r="M126" s="34" t="s">
        <v>30</v>
      </c>
      <c r="N126" s="34">
        <v>2</v>
      </c>
      <c r="O126" s="34">
        <v>17</v>
      </c>
      <c r="P126" s="42">
        <f t="shared" si="44"/>
        <v>34</v>
      </c>
      <c r="Q126" s="114">
        <v>5.6000000000000001E-2</v>
      </c>
      <c r="R126" s="44">
        <f t="shared" ref="R126:R128" si="45">P126*Q126</f>
        <v>1.9040000000000001</v>
      </c>
      <c r="S126" s="43"/>
      <c r="T126" s="45"/>
      <c r="U126" s="147"/>
      <c r="V126" s="147"/>
      <c r="W126" s="1"/>
      <c r="X126" s="31"/>
      <c r="Y126" s="24"/>
      <c r="Z126" s="24"/>
      <c r="AB126" s="24"/>
    </row>
    <row r="127" spans="1:28" x14ac:dyDescent="0.25">
      <c r="A127" s="3"/>
      <c r="B127" s="216" t="s">
        <v>426</v>
      </c>
      <c r="C127" s="33" t="s">
        <v>141</v>
      </c>
      <c r="D127" s="33">
        <v>20</v>
      </c>
      <c r="E127" s="34"/>
      <c r="F127" s="35"/>
      <c r="G127" s="36"/>
      <c r="H127" s="37"/>
      <c r="I127" s="38"/>
      <c r="J127" s="47"/>
      <c r="K127" s="40" t="s">
        <v>144</v>
      </c>
      <c r="L127" s="41" t="s">
        <v>91</v>
      </c>
      <c r="M127" s="34" t="s">
        <v>30</v>
      </c>
      <c r="N127" s="34">
        <v>2</v>
      </c>
      <c r="O127" s="34">
        <v>34</v>
      </c>
      <c r="P127" s="42">
        <f t="shared" si="44"/>
        <v>68</v>
      </c>
      <c r="Q127" s="114">
        <v>1.6E-2</v>
      </c>
      <c r="R127" s="44">
        <f t="shared" si="45"/>
        <v>1.0880000000000001</v>
      </c>
      <c r="S127" s="43"/>
      <c r="T127" s="45"/>
      <c r="U127" s="147"/>
      <c r="V127" s="147"/>
      <c r="W127" s="1"/>
      <c r="X127" s="31"/>
      <c r="Y127" s="24"/>
      <c r="Z127" s="24"/>
      <c r="AB127" s="24"/>
    </row>
    <row r="128" spans="1:28" x14ac:dyDescent="0.25">
      <c r="A128" s="3"/>
      <c r="B128" s="216" t="s">
        <v>384</v>
      </c>
      <c r="C128" s="33" t="s">
        <v>143</v>
      </c>
      <c r="D128" s="33">
        <v>20</v>
      </c>
      <c r="E128" s="34"/>
      <c r="F128" s="35"/>
      <c r="G128" s="36">
        <v>110</v>
      </c>
      <c r="H128" s="37"/>
      <c r="I128" s="38"/>
      <c r="J128" s="47"/>
      <c r="K128" s="40" t="s">
        <v>146</v>
      </c>
      <c r="L128" s="41" t="s">
        <v>147</v>
      </c>
      <c r="M128" s="34" t="s">
        <v>30</v>
      </c>
      <c r="N128" s="34">
        <v>2</v>
      </c>
      <c r="O128" s="34">
        <v>12</v>
      </c>
      <c r="P128" s="42">
        <f t="shared" si="44"/>
        <v>24</v>
      </c>
      <c r="Q128" s="114">
        <v>0.37</v>
      </c>
      <c r="R128" s="44">
        <f t="shared" si="45"/>
        <v>8.879999999999999</v>
      </c>
      <c r="S128" s="43"/>
      <c r="T128" s="45"/>
      <c r="U128" s="147"/>
      <c r="V128" s="147"/>
      <c r="W128" s="1"/>
      <c r="X128" s="31"/>
      <c r="Y128" s="24"/>
      <c r="Z128" s="24"/>
      <c r="AB128" s="24"/>
    </row>
    <row r="129" spans="1:28" x14ac:dyDescent="0.25">
      <c r="A129" s="3"/>
      <c r="B129" s="32"/>
      <c r="C129" s="102"/>
      <c r="D129" s="33"/>
      <c r="E129" s="34"/>
      <c r="F129" s="35"/>
      <c r="G129" s="36"/>
      <c r="H129" s="37"/>
      <c r="I129" s="38"/>
      <c r="J129" s="47"/>
      <c r="K129" s="40"/>
      <c r="L129" s="41"/>
      <c r="M129" s="34"/>
      <c r="N129" s="34"/>
      <c r="O129" s="34"/>
      <c r="P129" s="42"/>
      <c r="Q129" s="114"/>
      <c r="R129" s="133">
        <f>SUM(R110:R128)</f>
        <v>689.68</v>
      </c>
      <c r="S129" s="43"/>
      <c r="T129" s="135">
        <f>SUM(T110:T128)</f>
        <v>12.137120000000001</v>
      </c>
      <c r="U129" s="78"/>
      <c r="V129" s="147">
        <f>SUM(R110:R123)</f>
        <v>367.80799999999999</v>
      </c>
      <c r="W129" s="165"/>
      <c r="X129" s="31"/>
      <c r="Y129" s="24"/>
      <c r="Z129" s="24"/>
      <c r="AB129" s="24"/>
    </row>
    <row r="130" spans="1:28" x14ac:dyDescent="0.25">
      <c r="A130" s="3"/>
      <c r="B130" s="214">
        <v>3</v>
      </c>
      <c r="C130" s="102" t="s">
        <v>172</v>
      </c>
      <c r="D130" s="33"/>
      <c r="E130" s="34"/>
      <c r="F130" s="35"/>
      <c r="G130" s="36"/>
      <c r="H130" s="37"/>
      <c r="I130" s="38"/>
      <c r="J130" s="47"/>
      <c r="K130" s="40"/>
      <c r="L130" s="41"/>
      <c r="M130" s="34"/>
      <c r="N130" s="34"/>
      <c r="O130" s="34"/>
      <c r="P130" s="42"/>
      <c r="Q130" s="114"/>
      <c r="R130" s="44"/>
      <c r="S130" s="43"/>
      <c r="T130" s="45"/>
      <c r="U130" s="147"/>
      <c r="V130" s="147"/>
      <c r="W130" s="1"/>
      <c r="X130" s="31"/>
      <c r="Y130" s="24"/>
      <c r="Z130" s="24"/>
      <c r="AB130" s="24"/>
    </row>
    <row r="131" spans="1:28" x14ac:dyDescent="0.25">
      <c r="A131" s="3"/>
      <c r="B131" s="216" t="s">
        <v>427</v>
      </c>
      <c r="C131" s="33" t="s">
        <v>167</v>
      </c>
      <c r="D131" s="33" t="s">
        <v>35</v>
      </c>
      <c r="E131" s="34">
        <v>10</v>
      </c>
      <c r="F131" s="35">
        <v>384</v>
      </c>
      <c r="G131" s="36">
        <v>400</v>
      </c>
      <c r="H131" s="37">
        <f>F131/1000*G131/1000</f>
        <v>0.15359999999999999</v>
      </c>
      <c r="I131" s="38">
        <f>H131*Q131</f>
        <v>12.287999999999998</v>
      </c>
      <c r="J131" s="47"/>
      <c r="K131" s="40"/>
      <c r="L131" s="41" t="s">
        <v>32</v>
      </c>
      <c r="M131" s="34" t="s">
        <v>30</v>
      </c>
      <c r="N131" s="34">
        <v>1</v>
      </c>
      <c r="O131" s="34">
        <v>1</v>
      </c>
      <c r="P131" s="42">
        <f t="shared" ref="P131" si="46">N131*O131</f>
        <v>1</v>
      </c>
      <c r="Q131" s="43">
        <v>80</v>
      </c>
      <c r="R131" s="44">
        <f t="shared" ref="R131" si="47">I131*P131</f>
        <v>12.287999999999998</v>
      </c>
      <c r="S131" s="43">
        <v>2</v>
      </c>
      <c r="T131" s="45">
        <f>S131*H131*P131*V131</f>
        <v>0.33792</v>
      </c>
      <c r="U131" s="147"/>
      <c r="V131" s="147">
        <v>1.1000000000000001</v>
      </c>
      <c r="W131" s="1"/>
      <c r="X131" s="24"/>
      <c r="Y131" s="24"/>
      <c r="Z131" s="24"/>
      <c r="AB131" s="24"/>
    </row>
    <row r="132" spans="1:28" x14ac:dyDescent="0.25">
      <c r="A132" s="3"/>
      <c r="B132" s="216" t="s">
        <v>428</v>
      </c>
      <c r="C132" s="33" t="s">
        <v>168</v>
      </c>
      <c r="D132" s="33" t="s">
        <v>35</v>
      </c>
      <c r="E132" s="34">
        <v>10</v>
      </c>
      <c r="F132" s="35">
        <v>391</v>
      </c>
      <c r="G132" s="36">
        <v>400</v>
      </c>
      <c r="H132" s="37">
        <f>F132/1000*G132/1000</f>
        <v>0.15640000000000001</v>
      </c>
      <c r="I132" s="38">
        <f>H132*Q132</f>
        <v>12.512</v>
      </c>
      <c r="J132" s="47"/>
      <c r="K132" s="40"/>
      <c r="L132" s="41" t="s">
        <v>32</v>
      </c>
      <c r="M132" s="34" t="s">
        <v>30</v>
      </c>
      <c r="N132" s="34">
        <v>1</v>
      </c>
      <c r="O132" s="34">
        <v>1</v>
      </c>
      <c r="P132" s="42">
        <f t="shared" ref="P132" si="48">N132*O132</f>
        <v>1</v>
      </c>
      <c r="Q132" s="43">
        <v>80</v>
      </c>
      <c r="R132" s="44">
        <f t="shared" ref="R132" si="49">I132*P132</f>
        <v>12.512</v>
      </c>
      <c r="S132" s="43">
        <v>2</v>
      </c>
      <c r="T132" s="45">
        <f>S132*H132*P132*V132</f>
        <v>0.34408000000000005</v>
      </c>
      <c r="U132" s="147"/>
      <c r="V132" s="147">
        <v>1.1000000000000001</v>
      </c>
      <c r="W132" s="1"/>
      <c r="X132" s="24"/>
      <c r="Y132" s="24"/>
      <c r="Z132" s="24"/>
      <c r="AB132" s="24"/>
    </row>
    <row r="133" spans="1:28" x14ac:dyDescent="0.25">
      <c r="A133" s="3"/>
      <c r="B133" s="216" t="s">
        <v>429</v>
      </c>
      <c r="C133" s="33" t="s">
        <v>169</v>
      </c>
      <c r="D133" s="33" t="s">
        <v>171</v>
      </c>
      <c r="E133" s="34">
        <v>10</v>
      </c>
      <c r="F133" s="35">
        <v>80</v>
      </c>
      <c r="G133" s="36">
        <v>2111</v>
      </c>
      <c r="H133" s="37"/>
      <c r="I133" s="38">
        <f>G133/1000*Q133</f>
        <v>25.120900000000002</v>
      </c>
      <c r="J133" s="47"/>
      <c r="K133" s="40"/>
      <c r="L133" s="41" t="s">
        <v>32</v>
      </c>
      <c r="M133" s="34" t="s">
        <v>30</v>
      </c>
      <c r="N133" s="34">
        <v>1</v>
      </c>
      <c r="O133" s="34">
        <v>2</v>
      </c>
      <c r="P133" s="42">
        <f t="shared" ref="P133:P134" si="50">N133*O133</f>
        <v>2</v>
      </c>
      <c r="Q133" s="43">
        <v>11.9</v>
      </c>
      <c r="R133" s="44">
        <f t="shared" ref="R133:R134" si="51">I133*P133</f>
        <v>50.241800000000005</v>
      </c>
      <c r="S133" s="43">
        <v>0.32</v>
      </c>
      <c r="T133" s="45">
        <f>G133/1000*S133*P133*V133</f>
        <v>1.4861440000000004</v>
      </c>
      <c r="U133" s="147"/>
      <c r="V133" s="147">
        <v>1.1000000000000001</v>
      </c>
      <c r="W133" s="1"/>
      <c r="X133" s="24"/>
      <c r="Y133" s="24"/>
      <c r="Z133" s="24"/>
      <c r="AB133" s="24"/>
    </row>
    <row r="134" spans="1:28" x14ac:dyDescent="0.25">
      <c r="A134" s="3"/>
      <c r="B134" s="216" t="s">
        <v>430</v>
      </c>
      <c r="C134" s="33" t="s">
        <v>170</v>
      </c>
      <c r="D134" s="33" t="s">
        <v>171</v>
      </c>
      <c r="E134" s="34">
        <v>10</v>
      </c>
      <c r="F134" s="35">
        <v>80</v>
      </c>
      <c r="G134" s="36">
        <v>2019</v>
      </c>
      <c r="H134" s="37"/>
      <c r="I134" s="38">
        <f>G134/1000*Q134</f>
        <v>24.026100000000003</v>
      </c>
      <c r="J134" s="47"/>
      <c r="K134" s="40"/>
      <c r="L134" s="41" t="s">
        <v>32</v>
      </c>
      <c r="M134" s="34" t="s">
        <v>30</v>
      </c>
      <c r="N134" s="34">
        <v>1</v>
      </c>
      <c r="O134" s="34">
        <v>2</v>
      </c>
      <c r="P134" s="42">
        <f t="shared" si="50"/>
        <v>2</v>
      </c>
      <c r="Q134" s="43">
        <v>11.9</v>
      </c>
      <c r="R134" s="44">
        <f t="shared" si="51"/>
        <v>48.052200000000006</v>
      </c>
      <c r="S134" s="43">
        <v>0.32</v>
      </c>
      <c r="T134" s="45">
        <f>G134/1000*S134*P134*V134</f>
        <v>1.4213760000000004</v>
      </c>
      <c r="U134" s="147"/>
      <c r="V134" s="147">
        <v>1.1000000000000001</v>
      </c>
      <c r="W134" s="1"/>
      <c r="X134" s="24"/>
      <c r="Y134" s="24"/>
      <c r="Z134" s="24"/>
      <c r="AB134" s="24"/>
    </row>
    <row r="135" spans="1:28" x14ac:dyDescent="0.25">
      <c r="A135" s="3"/>
      <c r="B135" s="32"/>
      <c r="C135" s="33"/>
      <c r="D135" s="33"/>
      <c r="E135" s="34"/>
      <c r="F135" s="35"/>
      <c r="G135" s="36"/>
      <c r="H135" s="37"/>
      <c r="I135" s="38"/>
      <c r="J135" s="47"/>
      <c r="K135" s="40"/>
      <c r="L135" s="41"/>
      <c r="M135" s="34"/>
      <c r="N135" s="34"/>
      <c r="O135" s="34"/>
      <c r="P135" s="42"/>
      <c r="Q135" s="114"/>
      <c r="R135" s="133">
        <f>SUM(R131:R134)</f>
        <v>123.09399999999999</v>
      </c>
      <c r="S135" s="43"/>
      <c r="T135" s="135">
        <f>SUM(T131:T134)</f>
        <v>3.5895200000000007</v>
      </c>
      <c r="U135" s="78"/>
      <c r="V135" s="147"/>
      <c r="W135" s="1"/>
      <c r="X135" s="31"/>
      <c r="Y135" s="24"/>
      <c r="Z135" s="24"/>
      <c r="AB135" s="24"/>
    </row>
    <row r="136" spans="1:28" x14ac:dyDescent="0.25">
      <c r="A136" s="3"/>
      <c r="B136" s="32"/>
      <c r="C136" s="102" t="s">
        <v>208</v>
      </c>
      <c r="D136" s="33"/>
      <c r="E136" s="34"/>
      <c r="F136" s="35"/>
      <c r="G136" s="36"/>
      <c r="H136" s="37"/>
      <c r="I136" s="38"/>
      <c r="J136" s="47"/>
      <c r="K136" s="40"/>
      <c r="L136" s="41"/>
      <c r="M136" s="34"/>
      <c r="N136" s="34"/>
      <c r="O136" s="34"/>
      <c r="P136" s="42"/>
      <c r="Q136" s="114"/>
      <c r="R136" s="133">
        <f>R108+R129+R135</f>
        <v>1967.3953200000001</v>
      </c>
      <c r="S136" s="43"/>
      <c r="T136" s="135">
        <f>T108+T129+T135</f>
        <v>36.482408000000007</v>
      </c>
      <c r="U136" s="78"/>
      <c r="V136" s="147"/>
      <c r="W136" s="1"/>
      <c r="X136" s="31"/>
      <c r="Y136" s="24"/>
      <c r="Z136" s="24"/>
      <c r="AB136" s="24"/>
    </row>
    <row r="137" spans="1:28" x14ac:dyDescent="0.25">
      <c r="A137" s="3"/>
      <c r="B137" s="32"/>
      <c r="C137" s="33"/>
      <c r="D137" s="33"/>
      <c r="E137" s="34"/>
      <c r="F137" s="35"/>
      <c r="G137" s="36"/>
      <c r="H137" s="37"/>
      <c r="I137" s="38"/>
      <c r="J137" s="47"/>
      <c r="K137" s="40"/>
      <c r="L137" s="41"/>
      <c r="M137" s="34"/>
      <c r="N137" s="34"/>
      <c r="O137" s="34"/>
      <c r="P137" s="42"/>
      <c r="Q137" s="114"/>
      <c r="R137" s="44"/>
      <c r="S137" s="43"/>
      <c r="T137" s="45"/>
      <c r="U137" s="147"/>
      <c r="V137" s="147"/>
      <c r="W137" s="1"/>
      <c r="X137" s="31"/>
      <c r="Y137" s="24"/>
      <c r="Z137" s="24"/>
      <c r="AB137" s="24"/>
    </row>
    <row r="138" spans="1:28" x14ac:dyDescent="0.25">
      <c r="A138" s="3"/>
      <c r="B138" s="214">
        <v>4</v>
      </c>
      <c r="C138" s="102" t="s">
        <v>207</v>
      </c>
      <c r="D138" s="33"/>
      <c r="E138" s="34"/>
      <c r="F138" s="35"/>
      <c r="G138" s="36"/>
      <c r="H138" s="37"/>
      <c r="I138" s="38"/>
      <c r="J138" s="47"/>
      <c r="K138" s="40"/>
      <c r="L138" s="41"/>
      <c r="M138" s="34"/>
      <c r="N138" s="34"/>
      <c r="O138" s="34"/>
      <c r="P138" s="42"/>
      <c r="Q138" s="114"/>
      <c r="R138" s="44"/>
      <c r="S138" s="43"/>
      <c r="T138" s="45"/>
      <c r="U138" s="147"/>
      <c r="V138" s="147"/>
      <c r="W138" s="1"/>
      <c r="X138" s="31"/>
      <c r="Y138" s="24"/>
      <c r="Z138" s="24"/>
      <c r="AB138" s="24"/>
    </row>
    <row r="139" spans="1:28" x14ac:dyDescent="0.25">
      <c r="A139" s="3"/>
      <c r="B139" s="216" t="s">
        <v>431</v>
      </c>
      <c r="C139" s="33" t="s">
        <v>173</v>
      </c>
      <c r="D139" s="33" t="s">
        <v>182</v>
      </c>
      <c r="E139" s="34"/>
      <c r="F139" s="35"/>
      <c r="G139" s="36">
        <v>1720</v>
      </c>
      <c r="H139" s="37"/>
      <c r="I139" s="38"/>
      <c r="J139" s="47"/>
      <c r="K139" s="40" t="s">
        <v>174</v>
      </c>
      <c r="L139" s="41" t="s">
        <v>136</v>
      </c>
      <c r="M139" s="34" t="s">
        <v>30</v>
      </c>
      <c r="N139" s="34">
        <v>1</v>
      </c>
      <c r="O139" s="34">
        <v>1</v>
      </c>
      <c r="P139" s="42">
        <f t="shared" ref="P139" si="52">N139*O139</f>
        <v>1</v>
      </c>
      <c r="Q139" s="43">
        <v>217</v>
      </c>
      <c r="R139" s="44">
        <f>P139*Q139</f>
        <v>217</v>
      </c>
      <c r="S139" s="43">
        <v>0.41</v>
      </c>
      <c r="T139" s="45">
        <f>S139*P139</f>
        <v>0.41</v>
      </c>
      <c r="U139" s="147"/>
      <c r="V139" s="147"/>
      <c r="W139" s="1"/>
      <c r="X139" s="31"/>
      <c r="Y139" s="24"/>
      <c r="Z139" s="24"/>
      <c r="AB139" s="24"/>
    </row>
    <row r="140" spans="1:28" x14ac:dyDescent="0.25">
      <c r="A140" s="3"/>
      <c r="B140" s="216" t="s">
        <v>432</v>
      </c>
      <c r="C140" s="33" t="s">
        <v>176</v>
      </c>
      <c r="D140" s="33" t="s">
        <v>177</v>
      </c>
      <c r="E140" s="34"/>
      <c r="F140" s="35" t="s">
        <v>0</v>
      </c>
      <c r="G140" s="36"/>
      <c r="H140" s="37"/>
      <c r="I140" s="38"/>
      <c r="J140" s="47"/>
      <c r="K140" s="40" t="s">
        <v>178</v>
      </c>
      <c r="L140" s="41" t="s">
        <v>243</v>
      </c>
      <c r="M140" s="34" t="s">
        <v>30</v>
      </c>
      <c r="N140" s="34">
        <v>2</v>
      </c>
      <c r="O140" s="34">
        <v>1</v>
      </c>
      <c r="P140" s="42">
        <f t="shared" ref="P140" si="53">N140*O140</f>
        <v>2</v>
      </c>
      <c r="Q140" s="114">
        <v>10</v>
      </c>
      <c r="R140" s="44">
        <f>Q140*P140</f>
        <v>20</v>
      </c>
      <c r="S140" s="43"/>
      <c r="T140" s="45"/>
      <c r="U140" s="147"/>
      <c r="V140" s="147"/>
      <c r="W140" s="1"/>
      <c r="X140" s="31"/>
      <c r="Y140" s="24"/>
      <c r="Z140" s="24"/>
      <c r="AB140" s="24"/>
    </row>
    <row r="141" spans="1:28" x14ac:dyDescent="0.25">
      <c r="A141" s="3"/>
      <c r="B141" s="216" t="s">
        <v>433</v>
      </c>
      <c r="C141" s="33" t="s">
        <v>179</v>
      </c>
      <c r="D141" s="33"/>
      <c r="E141" s="34"/>
      <c r="F141" s="35"/>
      <c r="G141" s="36"/>
      <c r="H141" s="37"/>
      <c r="I141" s="38"/>
      <c r="J141" s="47"/>
      <c r="K141" s="40" t="s">
        <v>178</v>
      </c>
      <c r="L141" s="41" t="s">
        <v>193</v>
      </c>
      <c r="M141" s="34" t="s">
        <v>30</v>
      </c>
      <c r="N141" s="34">
        <v>2</v>
      </c>
      <c r="O141" s="34">
        <v>4</v>
      </c>
      <c r="P141" s="42">
        <f t="shared" ref="P141:P145" si="54">N141*O141</f>
        <v>8</v>
      </c>
      <c r="Q141" s="114">
        <v>0.26200000000000001</v>
      </c>
      <c r="R141" s="44">
        <f>P141*Q141</f>
        <v>2.0960000000000001</v>
      </c>
      <c r="S141" s="43"/>
      <c r="T141" s="45"/>
      <c r="U141" s="147"/>
      <c r="V141" s="147"/>
      <c r="W141" s="1"/>
      <c r="X141" s="31"/>
      <c r="Y141" s="24"/>
      <c r="Z141" s="24"/>
      <c r="AB141" s="24"/>
    </row>
    <row r="142" spans="1:28" x14ac:dyDescent="0.25">
      <c r="A142" s="3"/>
      <c r="B142" s="216" t="s">
        <v>434</v>
      </c>
      <c r="C142" s="33" t="s">
        <v>180</v>
      </c>
      <c r="D142" s="33"/>
      <c r="E142" s="34"/>
      <c r="F142" s="35"/>
      <c r="G142" s="36">
        <v>150</v>
      </c>
      <c r="H142" s="37"/>
      <c r="I142" s="38"/>
      <c r="J142" s="47"/>
      <c r="K142" s="40" t="s">
        <v>178</v>
      </c>
      <c r="L142" s="41" t="s">
        <v>195</v>
      </c>
      <c r="M142" s="34" t="s">
        <v>30</v>
      </c>
      <c r="N142" s="34">
        <v>2</v>
      </c>
      <c r="O142" s="34">
        <v>2</v>
      </c>
      <c r="P142" s="42">
        <f t="shared" si="54"/>
        <v>4</v>
      </c>
      <c r="Q142" s="114">
        <v>1.25</v>
      </c>
      <c r="R142" s="44">
        <f>P142*Q142</f>
        <v>5</v>
      </c>
      <c r="S142" s="43"/>
      <c r="T142" s="45"/>
      <c r="U142" s="147"/>
      <c r="V142" s="147"/>
      <c r="W142" s="1"/>
      <c r="X142" s="31"/>
      <c r="Y142" s="24"/>
      <c r="Z142" s="24"/>
      <c r="AB142" s="24"/>
    </row>
    <row r="143" spans="1:28" x14ac:dyDescent="0.25">
      <c r="A143" s="3"/>
      <c r="B143" s="216" t="s">
        <v>435</v>
      </c>
      <c r="C143" s="33" t="s">
        <v>181</v>
      </c>
      <c r="D143" s="33"/>
      <c r="E143" s="34"/>
      <c r="F143" s="35"/>
      <c r="G143" s="36"/>
      <c r="H143" s="37"/>
      <c r="I143" s="38"/>
      <c r="J143" s="47"/>
      <c r="K143" s="40" t="s">
        <v>178</v>
      </c>
      <c r="L143" s="41" t="s">
        <v>193</v>
      </c>
      <c r="M143" s="34" t="s">
        <v>30</v>
      </c>
      <c r="N143" s="34">
        <v>2</v>
      </c>
      <c r="O143" s="34">
        <v>4</v>
      </c>
      <c r="P143" s="42">
        <f t="shared" si="54"/>
        <v>8</v>
      </c>
      <c r="Q143" s="114">
        <v>0.20499999999999999</v>
      </c>
      <c r="R143" s="44">
        <f>P143*Q143</f>
        <v>1.64</v>
      </c>
      <c r="S143" s="43"/>
      <c r="T143" s="45"/>
      <c r="U143" s="147"/>
      <c r="V143" s="147"/>
      <c r="W143" s="1"/>
      <c r="X143" s="31"/>
      <c r="Y143" s="24"/>
      <c r="Z143" s="24"/>
      <c r="AB143" s="24"/>
    </row>
    <row r="144" spans="1:28" x14ac:dyDescent="0.25">
      <c r="A144" s="3"/>
      <c r="B144" s="216" t="s">
        <v>436</v>
      </c>
      <c r="C144" s="33" t="s">
        <v>183</v>
      </c>
      <c r="D144" s="33"/>
      <c r="E144" s="34"/>
      <c r="F144" s="35"/>
      <c r="G144" s="36">
        <v>325</v>
      </c>
      <c r="H144" s="37"/>
      <c r="I144" s="38"/>
      <c r="J144" s="47"/>
      <c r="K144" s="40" t="s">
        <v>178</v>
      </c>
      <c r="L144" s="41" t="s">
        <v>194</v>
      </c>
      <c r="M144" s="34" t="s">
        <v>30</v>
      </c>
      <c r="N144" s="34">
        <v>2</v>
      </c>
      <c r="O144" s="34">
        <v>2</v>
      </c>
      <c r="P144" s="42">
        <f t="shared" si="54"/>
        <v>4</v>
      </c>
      <c r="Q144" s="114">
        <v>1.5</v>
      </c>
      <c r="R144" s="44">
        <f>P144*Q144</f>
        <v>6</v>
      </c>
      <c r="S144" s="43"/>
      <c r="T144" s="45"/>
      <c r="U144" s="147"/>
      <c r="V144" s="147"/>
      <c r="W144" s="1"/>
      <c r="X144" s="31"/>
      <c r="Y144" s="24"/>
      <c r="Z144" s="24"/>
      <c r="AB144" s="24"/>
    </row>
    <row r="145" spans="1:28" x14ac:dyDescent="0.25">
      <c r="A145" s="3"/>
      <c r="B145" s="216" t="s">
        <v>437</v>
      </c>
      <c r="C145" s="33" t="s">
        <v>209</v>
      </c>
      <c r="D145" s="33" t="s">
        <v>211</v>
      </c>
      <c r="E145" s="34"/>
      <c r="F145" s="35"/>
      <c r="G145" s="36"/>
      <c r="H145" s="37"/>
      <c r="I145" s="38"/>
      <c r="J145" s="47"/>
      <c r="K145" s="40" t="s">
        <v>210</v>
      </c>
      <c r="L145" s="41" t="s">
        <v>136</v>
      </c>
      <c r="M145" s="34" t="s">
        <v>30</v>
      </c>
      <c r="N145" s="34">
        <v>2</v>
      </c>
      <c r="O145" s="34">
        <v>1</v>
      </c>
      <c r="P145" s="42">
        <f t="shared" si="54"/>
        <v>2</v>
      </c>
      <c r="Q145" s="114"/>
      <c r="R145" s="44"/>
      <c r="S145" s="43">
        <v>1</v>
      </c>
      <c r="T145" s="45">
        <f>S145*P145</f>
        <v>2</v>
      </c>
      <c r="U145" s="147"/>
      <c r="V145" s="147"/>
      <c r="W145" s="1"/>
      <c r="X145" s="31"/>
      <c r="Y145" s="24"/>
      <c r="Z145" s="24"/>
      <c r="AB145" s="24"/>
    </row>
    <row r="146" spans="1:28" x14ac:dyDescent="0.25">
      <c r="A146" s="3"/>
      <c r="B146" s="216" t="s">
        <v>438</v>
      </c>
      <c r="C146" s="33" t="s">
        <v>540</v>
      </c>
      <c r="D146" s="33" t="s">
        <v>541</v>
      </c>
      <c r="E146" s="34"/>
      <c r="F146" s="35"/>
      <c r="G146" s="36"/>
      <c r="H146" s="37"/>
      <c r="I146" s="38"/>
      <c r="J146" s="47"/>
      <c r="K146" s="40" t="s">
        <v>542</v>
      </c>
      <c r="L146" s="41" t="s">
        <v>543</v>
      </c>
      <c r="M146" s="34" t="s">
        <v>30</v>
      </c>
      <c r="N146" s="34">
        <v>2</v>
      </c>
      <c r="O146" s="34">
        <v>2</v>
      </c>
      <c r="P146" s="42">
        <f t="shared" ref="P146" si="55">N146*O146</f>
        <v>4</v>
      </c>
      <c r="Q146" s="114">
        <v>2.2000000000000002</v>
      </c>
      <c r="R146" s="44">
        <f>P146*Q146</f>
        <v>8.8000000000000007</v>
      </c>
      <c r="S146" s="43"/>
      <c r="T146" s="45"/>
      <c r="U146" s="147"/>
      <c r="V146" s="147"/>
      <c r="W146" s="1"/>
      <c r="X146" s="31"/>
      <c r="Y146" s="24"/>
      <c r="Z146" s="24"/>
      <c r="AB146" s="24"/>
    </row>
    <row r="147" spans="1:28" x14ac:dyDescent="0.25">
      <c r="A147" s="3"/>
      <c r="B147" s="216" t="s">
        <v>439</v>
      </c>
      <c r="C147" s="33" t="s">
        <v>184</v>
      </c>
      <c r="D147" s="33" t="s">
        <v>185</v>
      </c>
      <c r="E147" s="34"/>
      <c r="F147" s="35"/>
      <c r="G147" s="36"/>
      <c r="H147" s="37"/>
      <c r="I147" s="38"/>
      <c r="J147" s="47"/>
      <c r="K147" s="40"/>
      <c r="L147" s="41" t="s">
        <v>195</v>
      </c>
      <c r="M147" s="34" t="s">
        <v>30</v>
      </c>
      <c r="N147" s="34">
        <v>2</v>
      </c>
      <c r="O147" s="34">
        <v>1</v>
      </c>
      <c r="P147" s="42">
        <f t="shared" ref="P147:P148" si="56">N147*O147</f>
        <v>2</v>
      </c>
      <c r="Q147" s="114">
        <v>0.25</v>
      </c>
      <c r="R147" s="44">
        <f>P147*Q147</f>
        <v>0.5</v>
      </c>
      <c r="S147" s="43"/>
      <c r="T147" s="45"/>
      <c r="U147" s="147"/>
      <c r="V147" s="147"/>
      <c r="W147" s="1"/>
      <c r="X147" s="31"/>
      <c r="Y147" s="24"/>
      <c r="Z147" s="24"/>
      <c r="AB147" s="24"/>
    </row>
    <row r="148" spans="1:28" x14ac:dyDescent="0.25">
      <c r="A148" s="3"/>
      <c r="B148" s="216" t="s">
        <v>440</v>
      </c>
      <c r="C148" s="33" t="s">
        <v>187</v>
      </c>
      <c r="D148" s="33" t="s">
        <v>185</v>
      </c>
      <c r="E148" s="34"/>
      <c r="F148" s="35"/>
      <c r="G148" s="36">
        <v>6000</v>
      </c>
      <c r="H148" s="37"/>
      <c r="I148" s="38"/>
      <c r="J148" s="47"/>
      <c r="K148" s="40" t="s">
        <v>186</v>
      </c>
      <c r="L148" s="41">
        <v>1.4300999999999999</v>
      </c>
      <c r="M148" s="34" t="s">
        <v>30</v>
      </c>
      <c r="N148" s="34">
        <v>2</v>
      </c>
      <c r="O148" s="34">
        <v>1</v>
      </c>
      <c r="P148" s="42">
        <f t="shared" si="56"/>
        <v>2</v>
      </c>
      <c r="Q148" s="114"/>
      <c r="R148" s="44"/>
      <c r="S148" s="43"/>
      <c r="T148" s="45"/>
      <c r="U148" s="147"/>
      <c r="V148" s="147"/>
      <c r="W148" s="1"/>
      <c r="X148" s="31"/>
      <c r="Y148" s="24"/>
      <c r="Z148" s="24"/>
      <c r="AB148" s="24"/>
    </row>
    <row r="149" spans="1:28" x14ac:dyDescent="0.25">
      <c r="A149" s="3"/>
      <c r="B149" s="216" t="s">
        <v>441</v>
      </c>
      <c r="C149" s="33" t="s">
        <v>188</v>
      </c>
      <c r="D149" s="33" t="s">
        <v>192</v>
      </c>
      <c r="E149" s="34"/>
      <c r="F149" s="35"/>
      <c r="G149" s="36"/>
      <c r="H149" s="37"/>
      <c r="I149" s="38"/>
      <c r="J149" s="47"/>
      <c r="K149" s="40"/>
      <c r="L149" s="41" t="s">
        <v>193</v>
      </c>
      <c r="M149" s="34" t="s">
        <v>30</v>
      </c>
      <c r="N149" s="34">
        <v>2</v>
      </c>
      <c r="O149" s="34">
        <v>1</v>
      </c>
      <c r="P149" s="42">
        <f t="shared" ref="P149:P152" si="57">N149*O149</f>
        <v>2</v>
      </c>
      <c r="Q149" s="114"/>
      <c r="R149" s="44"/>
      <c r="S149" s="43"/>
      <c r="T149" s="45"/>
      <c r="U149" s="147"/>
      <c r="V149" s="147"/>
      <c r="W149" s="1"/>
      <c r="X149" s="31"/>
      <c r="Y149" s="24"/>
      <c r="Z149" s="24"/>
      <c r="AB149" s="24"/>
    </row>
    <row r="150" spans="1:28" x14ac:dyDescent="0.25">
      <c r="A150" s="3"/>
      <c r="B150" s="216" t="s">
        <v>442</v>
      </c>
      <c r="C150" s="33" t="s">
        <v>189</v>
      </c>
      <c r="D150" s="33" t="s">
        <v>192</v>
      </c>
      <c r="E150" s="34"/>
      <c r="F150" s="35"/>
      <c r="G150" s="36"/>
      <c r="H150" s="37"/>
      <c r="I150" s="38"/>
      <c r="J150" s="47"/>
      <c r="K150" s="40"/>
      <c r="L150" s="41" t="s">
        <v>193</v>
      </c>
      <c r="M150" s="34" t="s">
        <v>30</v>
      </c>
      <c r="N150" s="34">
        <v>2</v>
      </c>
      <c r="O150" s="34">
        <v>1</v>
      </c>
      <c r="P150" s="42">
        <f t="shared" si="57"/>
        <v>2</v>
      </c>
      <c r="Q150" s="114"/>
      <c r="R150" s="44"/>
      <c r="S150" s="43"/>
      <c r="T150" s="45"/>
      <c r="U150" s="147"/>
      <c r="V150" s="147"/>
      <c r="W150" s="1"/>
      <c r="X150" s="31"/>
      <c r="Y150" s="24"/>
      <c r="Z150" s="24"/>
      <c r="AB150" s="24"/>
    </row>
    <row r="151" spans="1:28" x14ac:dyDescent="0.25">
      <c r="A151" s="3"/>
      <c r="B151" s="216" t="s">
        <v>443</v>
      </c>
      <c r="C151" s="33" t="s">
        <v>244</v>
      </c>
      <c r="D151" s="33" t="s">
        <v>245</v>
      </c>
      <c r="E151" s="34"/>
      <c r="F151" s="35"/>
      <c r="G151" s="36"/>
      <c r="H151" s="37"/>
      <c r="I151" s="38"/>
      <c r="J151" s="47"/>
      <c r="K151" s="40"/>
      <c r="L151" s="41" t="s">
        <v>193</v>
      </c>
      <c r="M151" s="34" t="s">
        <v>30</v>
      </c>
      <c r="N151" s="34">
        <v>2</v>
      </c>
      <c r="O151" s="34">
        <v>1</v>
      </c>
      <c r="P151" s="42">
        <f t="shared" si="57"/>
        <v>2</v>
      </c>
      <c r="Q151" s="114"/>
      <c r="R151" s="44"/>
      <c r="S151" s="43"/>
      <c r="T151" s="45"/>
      <c r="U151" s="147"/>
      <c r="V151" s="147"/>
      <c r="W151" s="1"/>
      <c r="X151" s="31"/>
      <c r="Y151" s="24"/>
      <c r="Z151" s="24"/>
      <c r="AB151" s="24"/>
    </row>
    <row r="152" spans="1:28" x14ac:dyDescent="0.25">
      <c r="A152" s="3"/>
      <c r="B152" s="216" t="s">
        <v>444</v>
      </c>
      <c r="C152" s="33" t="s">
        <v>196</v>
      </c>
      <c r="D152" s="33" t="s">
        <v>197</v>
      </c>
      <c r="E152" s="34"/>
      <c r="F152" s="35"/>
      <c r="G152" s="36"/>
      <c r="H152" s="37"/>
      <c r="I152" s="38"/>
      <c r="J152" s="47"/>
      <c r="K152" s="40"/>
      <c r="L152" s="41">
        <v>1.4300999999999999</v>
      </c>
      <c r="M152" s="34" t="s">
        <v>30</v>
      </c>
      <c r="N152" s="34">
        <v>2</v>
      </c>
      <c r="O152" s="34">
        <v>2</v>
      </c>
      <c r="P152" s="42">
        <f t="shared" si="57"/>
        <v>4</v>
      </c>
      <c r="Q152" s="114"/>
      <c r="R152" s="44"/>
      <c r="S152" s="43"/>
      <c r="T152" s="45"/>
      <c r="U152" s="147"/>
      <c r="V152" s="147"/>
      <c r="W152" s="1"/>
      <c r="X152" s="31"/>
      <c r="Y152" s="24"/>
      <c r="Z152" s="24"/>
      <c r="AB152" s="24"/>
    </row>
    <row r="153" spans="1:28" x14ac:dyDescent="0.25">
      <c r="A153" s="3"/>
      <c r="B153" s="216" t="s">
        <v>445</v>
      </c>
      <c r="C153" s="33" t="s">
        <v>198</v>
      </c>
      <c r="D153" s="33" t="s">
        <v>191</v>
      </c>
      <c r="E153" s="34"/>
      <c r="F153" s="35"/>
      <c r="G153" s="36">
        <v>80</v>
      </c>
      <c r="H153" s="37"/>
      <c r="I153" s="38"/>
      <c r="J153" s="47"/>
      <c r="K153" s="40"/>
      <c r="L153" s="41" t="s">
        <v>91</v>
      </c>
      <c r="M153" s="34" t="s">
        <v>30</v>
      </c>
      <c r="N153" s="34">
        <v>2</v>
      </c>
      <c r="O153" s="34">
        <v>2</v>
      </c>
      <c r="P153" s="42">
        <f t="shared" ref="P153:P154" si="58">N153*O153</f>
        <v>4</v>
      </c>
      <c r="Q153" s="114">
        <v>0.06</v>
      </c>
      <c r="R153" s="44">
        <f>P153*Q153</f>
        <v>0.24</v>
      </c>
      <c r="S153" s="43"/>
      <c r="T153" s="45"/>
      <c r="U153" s="147"/>
      <c r="V153" s="147"/>
      <c r="W153" s="1"/>
      <c r="X153" s="31"/>
      <c r="Y153" s="24"/>
      <c r="Z153" s="24"/>
      <c r="AB153" s="24"/>
    </row>
    <row r="154" spans="1:28" x14ac:dyDescent="0.25">
      <c r="A154" s="3"/>
      <c r="B154" s="216" t="s">
        <v>446</v>
      </c>
      <c r="C154" s="33" t="s">
        <v>212</v>
      </c>
      <c r="D154" s="33"/>
      <c r="E154" s="34"/>
      <c r="F154" s="35"/>
      <c r="G154" s="36"/>
      <c r="H154" s="37"/>
      <c r="I154" s="38"/>
      <c r="J154" s="47"/>
      <c r="K154" s="40"/>
      <c r="L154" s="41" t="s">
        <v>136</v>
      </c>
      <c r="M154" s="34" t="s">
        <v>30</v>
      </c>
      <c r="N154" s="34">
        <v>4</v>
      </c>
      <c r="O154" s="34">
        <v>1</v>
      </c>
      <c r="P154" s="42">
        <f t="shared" si="58"/>
        <v>4</v>
      </c>
      <c r="Q154" s="114"/>
      <c r="R154" s="44"/>
      <c r="S154" s="43">
        <v>0.02</v>
      </c>
      <c r="T154" s="45">
        <f>S154*P154</f>
        <v>0.08</v>
      </c>
      <c r="U154" s="147"/>
      <c r="V154" s="147"/>
      <c r="W154" s="1"/>
      <c r="X154" s="31"/>
      <c r="Y154" s="24"/>
      <c r="Z154" s="24"/>
      <c r="AB154" s="24"/>
    </row>
    <row r="155" spans="1:28" x14ac:dyDescent="0.25">
      <c r="A155" s="3"/>
      <c r="B155" s="216" t="s">
        <v>447</v>
      </c>
      <c r="C155" s="33" t="s">
        <v>219</v>
      </c>
      <c r="D155" s="33" t="s">
        <v>190</v>
      </c>
      <c r="E155" s="34"/>
      <c r="F155" s="35"/>
      <c r="G155" s="36"/>
      <c r="H155" s="37"/>
      <c r="I155" s="38"/>
      <c r="J155" s="47"/>
      <c r="K155" s="40"/>
      <c r="L155" s="41" t="s">
        <v>91</v>
      </c>
      <c r="M155" s="34" t="s">
        <v>30</v>
      </c>
      <c r="N155" s="34">
        <v>4</v>
      </c>
      <c r="O155" s="34">
        <v>2</v>
      </c>
      <c r="P155" s="42">
        <f t="shared" ref="P155:P157" si="59">N155*O155</f>
        <v>8</v>
      </c>
      <c r="Q155" s="114">
        <v>5.1999999999999998E-2</v>
      </c>
      <c r="R155" s="44">
        <f>P155*Q155</f>
        <v>0.41599999999999998</v>
      </c>
      <c r="S155" s="43"/>
      <c r="T155" s="45"/>
      <c r="U155" s="147"/>
      <c r="V155" s="147"/>
      <c r="W155" s="1"/>
      <c r="X155" s="31"/>
      <c r="Y155" s="24"/>
      <c r="Z155" s="24"/>
      <c r="AB155" s="24"/>
    </row>
    <row r="156" spans="1:28" x14ac:dyDescent="0.25">
      <c r="A156" s="3"/>
      <c r="B156" s="216" t="s">
        <v>448</v>
      </c>
      <c r="C156" s="33" t="s">
        <v>220</v>
      </c>
      <c r="D156" s="33" t="s">
        <v>190</v>
      </c>
      <c r="E156" s="34"/>
      <c r="F156" s="35"/>
      <c r="G156" s="36"/>
      <c r="H156" s="37"/>
      <c r="I156" s="38"/>
      <c r="J156" s="47"/>
      <c r="K156" s="40"/>
      <c r="L156" s="41" t="s">
        <v>91</v>
      </c>
      <c r="M156" s="34" t="s">
        <v>30</v>
      </c>
      <c r="N156" s="34">
        <v>4</v>
      </c>
      <c r="O156" s="34">
        <v>2</v>
      </c>
      <c r="P156" s="42">
        <f t="shared" si="59"/>
        <v>8</v>
      </c>
      <c r="Q156" s="114">
        <v>1.4999999999999999E-2</v>
      </c>
      <c r="R156" s="44">
        <f>P156*Q156</f>
        <v>0.12</v>
      </c>
      <c r="S156" s="43"/>
      <c r="T156" s="45"/>
      <c r="U156" s="147"/>
      <c r="V156" s="147"/>
      <c r="W156" s="1"/>
      <c r="X156" s="31"/>
      <c r="Y156" s="24"/>
      <c r="Z156" s="24"/>
      <c r="AB156" s="24"/>
    </row>
    <row r="157" spans="1:28" x14ac:dyDescent="0.25">
      <c r="A157" s="3"/>
      <c r="B157" s="216" t="s">
        <v>539</v>
      </c>
      <c r="C157" s="33" t="s">
        <v>221</v>
      </c>
      <c r="D157" s="33" t="s">
        <v>190</v>
      </c>
      <c r="E157" s="34"/>
      <c r="F157" s="35"/>
      <c r="G157" s="36"/>
      <c r="H157" s="37"/>
      <c r="I157" s="38"/>
      <c r="J157" s="47"/>
      <c r="K157" s="40"/>
      <c r="L157" s="41" t="s">
        <v>91</v>
      </c>
      <c r="M157" s="34" t="s">
        <v>30</v>
      </c>
      <c r="N157" s="34">
        <v>4</v>
      </c>
      <c r="O157" s="34">
        <v>2</v>
      </c>
      <c r="P157" s="42">
        <f t="shared" si="59"/>
        <v>8</v>
      </c>
      <c r="Q157" s="114">
        <v>6.0000000000000001E-3</v>
      </c>
      <c r="R157" s="44">
        <f>P157*Q157</f>
        <v>4.8000000000000001E-2</v>
      </c>
      <c r="S157" s="43"/>
      <c r="T157" s="45"/>
      <c r="U157" s="147"/>
      <c r="V157" s="147"/>
      <c r="W157" s="1"/>
      <c r="X157" s="31"/>
      <c r="Y157" s="24"/>
      <c r="Z157" s="24"/>
      <c r="AB157" s="24"/>
    </row>
    <row r="158" spans="1:28" x14ac:dyDescent="0.25">
      <c r="A158" s="3"/>
      <c r="B158" s="32"/>
      <c r="C158" s="33"/>
      <c r="D158" s="33"/>
      <c r="E158" s="34"/>
      <c r="F158" s="35"/>
      <c r="G158" s="36"/>
      <c r="H158" s="37"/>
      <c r="I158" s="38"/>
      <c r="J158" s="47"/>
      <c r="K158" s="40"/>
      <c r="L158" s="41"/>
      <c r="M158" s="34"/>
      <c r="N158" s="34"/>
      <c r="O158" s="34"/>
      <c r="P158" s="42"/>
      <c r="Q158" s="114"/>
      <c r="R158" s="44"/>
      <c r="S158" s="43"/>
      <c r="T158" s="135">
        <f>SUM(T139:T157)</f>
        <v>2.4900000000000002</v>
      </c>
      <c r="U158" s="78"/>
      <c r="V158" s="147"/>
      <c r="W158" s="165"/>
      <c r="X158" s="31"/>
      <c r="Y158" s="24"/>
      <c r="Z158" s="24"/>
      <c r="AB158" s="24"/>
    </row>
    <row r="159" spans="1:28" x14ac:dyDescent="0.25">
      <c r="A159" s="3"/>
      <c r="B159" s="32"/>
      <c r="C159" s="33"/>
      <c r="D159" s="33"/>
      <c r="E159" s="34"/>
      <c r="F159" s="35"/>
      <c r="G159" s="36"/>
      <c r="H159" s="37"/>
      <c r="I159" s="38"/>
      <c r="J159" s="47"/>
      <c r="K159" s="40"/>
      <c r="L159" s="41"/>
      <c r="M159" s="34"/>
      <c r="N159" s="34"/>
      <c r="O159" s="34"/>
      <c r="P159" s="42"/>
      <c r="Q159" s="114"/>
      <c r="R159" s="44"/>
      <c r="S159" s="43"/>
      <c r="T159" s="45"/>
      <c r="U159" s="147"/>
      <c r="V159" s="147"/>
      <c r="W159" s="1"/>
      <c r="X159" s="31"/>
      <c r="Y159" s="24"/>
      <c r="Z159" s="24"/>
      <c r="AB159" s="24"/>
    </row>
    <row r="160" spans="1:28" x14ac:dyDescent="0.25">
      <c r="A160" s="3"/>
      <c r="B160" s="214">
        <v>5</v>
      </c>
      <c r="C160" s="102" t="s">
        <v>206</v>
      </c>
      <c r="D160" s="33"/>
      <c r="E160" s="34"/>
      <c r="F160" s="35"/>
      <c r="G160" s="36"/>
      <c r="H160" s="37"/>
      <c r="I160" s="38"/>
      <c r="J160" s="47"/>
      <c r="K160" s="40"/>
      <c r="L160" s="41"/>
      <c r="M160" s="34"/>
      <c r="N160" s="34"/>
      <c r="O160" s="34"/>
      <c r="P160" s="42"/>
      <c r="Q160" s="114"/>
      <c r="R160" s="44"/>
      <c r="S160" s="43"/>
      <c r="T160" s="45"/>
      <c r="U160" s="147"/>
      <c r="V160" s="147"/>
      <c r="W160" s="1"/>
      <c r="X160" s="31"/>
      <c r="Y160" s="24"/>
      <c r="Z160" s="24"/>
      <c r="AB160" s="24"/>
    </row>
    <row r="161" spans="1:28" x14ac:dyDescent="0.25">
      <c r="A161" s="3"/>
      <c r="B161" s="216" t="s">
        <v>449</v>
      </c>
      <c r="C161" s="33" t="s">
        <v>199</v>
      </c>
      <c r="D161" s="33" t="s">
        <v>201</v>
      </c>
      <c r="E161" s="34"/>
      <c r="F161" s="35"/>
      <c r="G161" s="36"/>
      <c r="H161" s="37"/>
      <c r="I161" s="38"/>
      <c r="J161" s="47"/>
      <c r="K161" s="40"/>
      <c r="L161" s="41" t="s">
        <v>200</v>
      </c>
      <c r="M161" s="34" t="s">
        <v>30</v>
      </c>
      <c r="N161" s="34">
        <v>4</v>
      </c>
      <c r="O161" s="34">
        <v>2</v>
      </c>
      <c r="P161" s="42">
        <f t="shared" ref="P161" si="60">N161*O161</f>
        <v>8</v>
      </c>
      <c r="Q161" s="114">
        <v>6</v>
      </c>
      <c r="R161" s="44">
        <f>P161*Q161</f>
        <v>48</v>
      </c>
      <c r="S161" s="43"/>
      <c r="T161" s="45"/>
      <c r="U161" s="147"/>
      <c r="V161" s="147"/>
      <c r="W161" s="1"/>
      <c r="X161" s="31"/>
      <c r="Y161" s="148"/>
      <c r="Z161" s="24"/>
      <c r="AB161" s="24"/>
    </row>
    <row r="162" spans="1:28" x14ac:dyDescent="0.25">
      <c r="A162" s="3"/>
      <c r="B162" s="216" t="s">
        <v>450</v>
      </c>
      <c r="C162" s="33" t="s">
        <v>202</v>
      </c>
      <c r="D162" s="33" t="s">
        <v>204</v>
      </c>
      <c r="E162" s="34"/>
      <c r="F162" s="35"/>
      <c r="G162" s="36">
        <v>4600</v>
      </c>
      <c r="H162" s="37"/>
      <c r="I162" s="38"/>
      <c r="J162" s="47"/>
      <c r="K162" s="40" t="s">
        <v>203</v>
      </c>
      <c r="L162" s="41" t="s">
        <v>200</v>
      </c>
      <c r="M162" s="34" t="s">
        <v>30</v>
      </c>
      <c r="N162" s="34">
        <v>2</v>
      </c>
      <c r="O162" s="34">
        <v>2</v>
      </c>
      <c r="P162" s="42">
        <f t="shared" ref="P162" si="61">N162*O162</f>
        <v>4</v>
      </c>
      <c r="Q162" s="114">
        <v>5.7</v>
      </c>
      <c r="R162" s="44">
        <f>G162/1000*Q162*P162</f>
        <v>104.88</v>
      </c>
      <c r="S162" s="43"/>
      <c r="T162" s="45"/>
      <c r="U162" s="147"/>
      <c r="V162" s="147"/>
      <c r="W162" s="1"/>
      <c r="X162" s="31"/>
      <c r="Y162" s="24"/>
      <c r="Z162" s="24"/>
      <c r="AB162" s="24"/>
    </row>
    <row r="163" spans="1:28" x14ac:dyDescent="0.25">
      <c r="A163" s="3"/>
      <c r="B163" s="216" t="s">
        <v>451</v>
      </c>
      <c r="C163" s="33" t="s">
        <v>202</v>
      </c>
      <c r="D163" s="33" t="s">
        <v>205</v>
      </c>
      <c r="E163" s="34"/>
      <c r="F163" s="35"/>
      <c r="G163" s="36">
        <v>5900</v>
      </c>
      <c r="H163" s="37"/>
      <c r="I163" s="38"/>
      <c r="J163" s="47"/>
      <c r="K163" s="40" t="s">
        <v>203</v>
      </c>
      <c r="L163" s="41" t="s">
        <v>200</v>
      </c>
      <c r="M163" s="34" t="s">
        <v>30</v>
      </c>
      <c r="N163" s="34">
        <v>2</v>
      </c>
      <c r="O163" s="34">
        <v>2</v>
      </c>
      <c r="P163" s="42">
        <f t="shared" ref="P163:P164" si="62">N163*O163</f>
        <v>4</v>
      </c>
      <c r="Q163" s="114">
        <v>5.7</v>
      </c>
      <c r="R163" s="44">
        <f>G163/1000*Q163*P163</f>
        <v>134.52000000000001</v>
      </c>
      <c r="S163" s="43"/>
      <c r="T163" s="45"/>
      <c r="U163" s="147"/>
      <c r="V163" s="147"/>
      <c r="W163" s="1"/>
      <c r="X163" s="31"/>
      <c r="Y163" s="24"/>
      <c r="Z163" s="24"/>
      <c r="AB163" s="24"/>
    </row>
    <row r="164" spans="1:28" x14ac:dyDescent="0.25">
      <c r="A164" s="3"/>
      <c r="B164" s="216" t="s">
        <v>452</v>
      </c>
      <c r="C164" s="33" t="s">
        <v>331</v>
      </c>
      <c r="D164" s="33" t="s">
        <v>332</v>
      </c>
      <c r="E164" s="34"/>
      <c r="F164" s="35"/>
      <c r="G164" s="36">
        <v>40</v>
      </c>
      <c r="H164" s="37"/>
      <c r="I164" s="38"/>
      <c r="J164" s="47"/>
      <c r="K164" s="149" t="s">
        <v>333</v>
      </c>
      <c r="L164" s="41" t="s">
        <v>200</v>
      </c>
      <c r="M164" s="34" t="s">
        <v>30</v>
      </c>
      <c r="N164" s="34">
        <v>2</v>
      </c>
      <c r="O164" s="34">
        <v>2</v>
      </c>
      <c r="P164" s="42">
        <f t="shared" si="62"/>
        <v>4</v>
      </c>
      <c r="Q164" s="114">
        <v>0.1</v>
      </c>
      <c r="R164" s="44"/>
      <c r="S164" s="43"/>
      <c r="T164" s="135"/>
      <c r="U164" s="147"/>
      <c r="V164" s="147"/>
      <c r="W164" s="166"/>
      <c r="X164" s="31"/>
      <c r="Y164" s="24"/>
      <c r="Z164" s="24"/>
      <c r="AB164" s="24"/>
    </row>
    <row r="165" spans="1:28" x14ac:dyDescent="0.25">
      <c r="A165" s="3"/>
      <c r="B165" s="32"/>
      <c r="C165" s="33"/>
      <c r="D165" s="33"/>
      <c r="E165" s="34"/>
      <c r="F165" s="35"/>
      <c r="G165" s="36"/>
      <c r="H165" s="37"/>
      <c r="I165" s="38"/>
      <c r="J165" s="47"/>
      <c r="K165" s="41"/>
      <c r="L165" s="41"/>
      <c r="M165" s="34"/>
      <c r="N165" s="34"/>
      <c r="O165" s="34"/>
      <c r="P165" s="42"/>
      <c r="Q165" s="114"/>
      <c r="R165" s="44"/>
      <c r="S165" s="43"/>
      <c r="T165" s="135"/>
      <c r="U165" s="147"/>
      <c r="V165" s="147"/>
      <c r="W165" s="165"/>
      <c r="X165" s="31"/>
      <c r="Y165" s="24"/>
      <c r="Z165" s="24"/>
      <c r="AB165" s="24"/>
    </row>
    <row r="166" spans="1:28" x14ac:dyDescent="0.25">
      <c r="A166" s="3"/>
      <c r="B166" s="32"/>
      <c r="C166" s="33"/>
      <c r="D166" s="33"/>
      <c r="E166" s="34"/>
      <c r="F166" s="35"/>
      <c r="G166" s="36"/>
      <c r="H166" s="37"/>
      <c r="I166" s="38"/>
      <c r="J166" s="47"/>
      <c r="K166" s="40"/>
      <c r="L166" s="41"/>
      <c r="M166" s="34"/>
      <c r="N166" s="34"/>
      <c r="O166" s="34"/>
      <c r="P166" s="42"/>
      <c r="Q166" s="114"/>
      <c r="R166" s="44"/>
      <c r="S166" s="43"/>
      <c r="T166" s="45"/>
      <c r="U166" s="147"/>
      <c r="V166" s="215"/>
      <c r="W166" s="1"/>
      <c r="X166" s="31"/>
      <c r="Y166" s="24"/>
      <c r="Z166" s="24"/>
      <c r="AB166" s="24"/>
    </row>
    <row r="167" spans="1:28" x14ac:dyDescent="0.25">
      <c r="A167" s="3"/>
      <c r="B167" s="214">
        <v>6</v>
      </c>
      <c r="C167" s="102" t="s">
        <v>213</v>
      </c>
      <c r="D167" s="33"/>
      <c r="E167" s="34"/>
      <c r="F167" s="35"/>
      <c r="G167" s="36"/>
      <c r="H167" s="37"/>
      <c r="I167" s="38"/>
      <c r="J167" s="47"/>
      <c r="K167" s="40"/>
      <c r="L167" s="41"/>
      <c r="M167" s="34"/>
      <c r="N167" s="34"/>
      <c r="O167" s="34"/>
      <c r="P167" s="42"/>
      <c r="Q167" s="114"/>
      <c r="R167" s="44"/>
      <c r="S167" s="43"/>
      <c r="T167" s="45"/>
      <c r="U167" s="147"/>
      <c r="V167" s="215"/>
      <c r="W167" s="1"/>
      <c r="X167" s="31"/>
      <c r="Y167" s="24"/>
      <c r="Z167" s="24"/>
      <c r="AB167" s="24"/>
    </row>
    <row r="168" spans="1:28" x14ac:dyDescent="0.25">
      <c r="A168" s="3"/>
      <c r="B168" s="32" t="s">
        <v>0</v>
      </c>
      <c r="C168" s="102" t="s">
        <v>214</v>
      </c>
      <c r="D168" s="33"/>
      <c r="E168" s="34"/>
      <c r="F168" s="35"/>
      <c r="G168" s="36"/>
      <c r="H168" s="37"/>
      <c r="I168" s="38"/>
      <c r="J168" s="47"/>
      <c r="K168" s="40"/>
      <c r="L168" s="41"/>
      <c r="M168" s="34"/>
      <c r="N168" s="34"/>
      <c r="O168" s="34"/>
      <c r="P168" s="42"/>
      <c r="Q168" s="114"/>
      <c r="R168" s="44"/>
      <c r="S168" s="43"/>
      <c r="T168" s="45"/>
      <c r="U168" s="147"/>
      <c r="V168" s="215"/>
      <c r="W168" s="1"/>
      <c r="X168" s="31"/>
      <c r="Y168" s="24"/>
      <c r="Z168" s="24"/>
      <c r="AB168" s="24"/>
    </row>
    <row r="169" spans="1:28" x14ac:dyDescent="0.25">
      <c r="A169" s="3"/>
      <c r="B169" s="32"/>
      <c r="C169" s="102" t="s">
        <v>224</v>
      </c>
      <c r="D169" s="33"/>
      <c r="E169" s="34"/>
      <c r="F169" s="35"/>
      <c r="G169" s="36"/>
      <c r="H169" s="37"/>
      <c r="I169" s="38"/>
      <c r="J169" s="47"/>
      <c r="K169" s="40"/>
      <c r="L169" s="41"/>
      <c r="M169" s="34"/>
      <c r="N169" s="34"/>
      <c r="O169" s="34"/>
      <c r="P169" s="42"/>
      <c r="Q169" s="114"/>
      <c r="R169" s="44"/>
      <c r="S169" s="43"/>
      <c r="T169" s="45"/>
      <c r="U169" s="147"/>
      <c r="V169" s="147"/>
      <c r="W169" s="1"/>
      <c r="X169" s="31"/>
      <c r="Y169" s="24"/>
      <c r="Z169" s="24"/>
      <c r="AB169" s="24"/>
    </row>
    <row r="170" spans="1:28" x14ac:dyDescent="0.25">
      <c r="A170" s="3"/>
      <c r="B170" s="216" t="s">
        <v>453</v>
      </c>
      <c r="C170" s="33" t="s">
        <v>216</v>
      </c>
      <c r="D170" s="33" t="s">
        <v>66</v>
      </c>
      <c r="E170" s="34"/>
      <c r="F170" s="35"/>
      <c r="G170" s="36">
        <v>2000</v>
      </c>
      <c r="H170" s="37"/>
      <c r="I170" s="38"/>
      <c r="J170" s="47"/>
      <c r="K170" s="40"/>
      <c r="L170" s="41" t="s">
        <v>227</v>
      </c>
      <c r="M170" s="34" t="s">
        <v>30</v>
      </c>
      <c r="N170" s="34">
        <v>1</v>
      </c>
      <c r="O170" s="34">
        <v>2</v>
      </c>
      <c r="P170" s="42">
        <f t="shared" ref="P170:P174" si="63">N170*O170</f>
        <v>2</v>
      </c>
      <c r="Q170" s="114"/>
      <c r="R170" s="44"/>
      <c r="S170" s="43">
        <v>0.82</v>
      </c>
      <c r="T170" s="45">
        <f t="shared" ref="T170:T175" si="64">G170/1000*S170*P170*V170</f>
        <v>3.6080000000000001</v>
      </c>
      <c r="U170" s="147"/>
      <c r="V170" s="147">
        <v>1.1000000000000001</v>
      </c>
      <c r="W170" s="1"/>
      <c r="X170" s="31"/>
      <c r="Y170" s="24"/>
      <c r="Z170" s="24"/>
      <c r="AB170" s="24"/>
    </row>
    <row r="171" spans="1:28" x14ac:dyDescent="0.25">
      <c r="A171" s="3"/>
      <c r="B171" s="216" t="s">
        <v>454</v>
      </c>
      <c r="C171" s="33" t="s">
        <v>217</v>
      </c>
      <c r="D171" s="33" t="s">
        <v>218</v>
      </c>
      <c r="E171" s="34"/>
      <c r="F171" s="35"/>
      <c r="G171" s="36">
        <v>1300</v>
      </c>
      <c r="H171" s="37"/>
      <c r="I171" s="38"/>
      <c r="J171" s="47"/>
      <c r="K171" s="40"/>
      <c r="L171" s="41" t="s">
        <v>227</v>
      </c>
      <c r="M171" s="34" t="s">
        <v>30</v>
      </c>
      <c r="N171" s="34">
        <v>1</v>
      </c>
      <c r="O171" s="34">
        <v>4</v>
      </c>
      <c r="P171" s="42">
        <f t="shared" si="63"/>
        <v>4</v>
      </c>
      <c r="Q171" s="114"/>
      <c r="R171" s="44"/>
      <c r="S171" s="43">
        <v>0.7</v>
      </c>
      <c r="T171" s="45">
        <f t="shared" si="64"/>
        <v>3.8219999999999996</v>
      </c>
      <c r="U171" s="147"/>
      <c r="V171" s="147">
        <v>1.05</v>
      </c>
      <c r="W171" s="1"/>
      <c r="X171" s="31"/>
      <c r="Y171" s="24"/>
      <c r="Z171" s="24"/>
      <c r="AB171" s="24"/>
    </row>
    <row r="172" spans="1:28" x14ac:dyDescent="0.25">
      <c r="A172" s="3"/>
      <c r="B172" s="216" t="s">
        <v>455</v>
      </c>
      <c r="C172" s="33" t="s">
        <v>228</v>
      </c>
      <c r="D172" s="33" t="s">
        <v>171</v>
      </c>
      <c r="E172" s="34"/>
      <c r="F172" s="35"/>
      <c r="G172" s="36">
        <v>440</v>
      </c>
      <c r="H172" s="37"/>
      <c r="I172" s="38"/>
      <c r="J172" s="47"/>
      <c r="K172" s="40"/>
      <c r="L172" s="41" t="s">
        <v>227</v>
      </c>
      <c r="M172" s="34" t="s">
        <v>30</v>
      </c>
      <c r="N172" s="34">
        <v>1</v>
      </c>
      <c r="O172" s="34">
        <v>8</v>
      </c>
      <c r="P172" s="42">
        <f t="shared" si="63"/>
        <v>8</v>
      </c>
      <c r="Q172" s="114"/>
      <c r="R172" s="44"/>
      <c r="S172" s="43">
        <v>0.32</v>
      </c>
      <c r="T172" s="45">
        <f t="shared" si="64"/>
        <v>1.1827200000000002</v>
      </c>
      <c r="U172" s="147"/>
      <c r="V172" s="147">
        <v>1.05</v>
      </c>
      <c r="W172" s="1"/>
      <c r="X172" s="31"/>
      <c r="Y172" s="24"/>
      <c r="Z172" s="24"/>
      <c r="AB172" s="24"/>
    </row>
    <row r="173" spans="1:28" x14ac:dyDescent="0.25">
      <c r="A173" s="3"/>
      <c r="B173" s="216" t="s">
        <v>456</v>
      </c>
      <c r="C173" s="33" t="s">
        <v>222</v>
      </c>
      <c r="D173" s="33" t="s">
        <v>226</v>
      </c>
      <c r="E173" s="34"/>
      <c r="F173" s="35"/>
      <c r="G173" s="36">
        <v>2155</v>
      </c>
      <c r="H173" s="37"/>
      <c r="I173" s="38"/>
      <c r="J173" s="47"/>
      <c r="K173" s="40"/>
      <c r="L173" s="41" t="s">
        <v>227</v>
      </c>
      <c r="M173" s="34" t="s">
        <v>30</v>
      </c>
      <c r="N173" s="34">
        <v>1</v>
      </c>
      <c r="O173" s="34">
        <v>1</v>
      </c>
      <c r="P173" s="42">
        <f t="shared" si="63"/>
        <v>1</v>
      </c>
      <c r="Q173" s="114"/>
      <c r="R173" s="44"/>
      <c r="S173" s="43">
        <v>0.22</v>
      </c>
      <c r="T173" s="45">
        <f t="shared" si="64"/>
        <v>0.497805</v>
      </c>
      <c r="U173" s="147"/>
      <c r="V173" s="147">
        <v>1.05</v>
      </c>
      <c r="W173" s="1"/>
      <c r="X173" s="31"/>
      <c r="Y173" s="24"/>
      <c r="Z173" s="24"/>
      <c r="AB173" s="24"/>
    </row>
    <row r="174" spans="1:28" x14ac:dyDescent="0.25">
      <c r="A174" s="3"/>
      <c r="B174" s="216" t="s">
        <v>457</v>
      </c>
      <c r="C174" s="33" t="s">
        <v>223</v>
      </c>
      <c r="D174" s="33" t="s">
        <v>225</v>
      </c>
      <c r="E174" s="34"/>
      <c r="F174" s="35"/>
      <c r="G174" s="36">
        <v>500</v>
      </c>
      <c r="H174" s="37"/>
      <c r="I174" s="38"/>
      <c r="J174" s="47"/>
      <c r="K174" s="40"/>
      <c r="L174" s="41" t="s">
        <v>227</v>
      </c>
      <c r="M174" s="34" t="s">
        <v>30</v>
      </c>
      <c r="N174" s="34">
        <v>1</v>
      </c>
      <c r="O174" s="34">
        <v>1</v>
      </c>
      <c r="P174" s="42">
        <f t="shared" si="63"/>
        <v>1</v>
      </c>
      <c r="Q174" s="114"/>
      <c r="R174" s="44"/>
      <c r="S174" s="43">
        <v>0.26400000000000001</v>
      </c>
      <c r="T174" s="45">
        <f t="shared" si="64"/>
        <v>0.1386</v>
      </c>
      <c r="U174" s="147"/>
      <c r="V174" s="147">
        <v>1.05</v>
      </c>
      <c r="W174" s="1"/>
      <c r="X174" s="31"/>
      <c r="Y174" s="24"/>
      <c r="Z174" s="24"/>
      <c r="AB174" s="24"/>
    </row>
    <row r="175" spans="1:28" x14ac:dyDescent="0.25">
      <c r="A175" s="3"/>
      <c r="B175" s="216" t="s">
        <v>458</v>
      </c>
      <c r="C175" s="33" t="s">
        <v>229</v>
      </c>
      <c r="D175" s="33" t="s">
        <v>230</v>
      </c>
      <c r="E175" s="34"/>
      <c r="F175" s="35"/>
      <c r="G175" s="36">
        <v>297</v>
      </c>
      <c r="H175" s="37"/>
      <c r="I175" s="38">
        <f>G175/1000*Q175</f>
        <v>7.5141</v>
      </c>
      <c r="J175" s="47"/>
      <c r="K175" s="40"/>
      <c r="L175" s="41" t="s">
        <v>32</v>
      </c>
      <c r="M175" s="34" t="s">
        <v>30</v>
      </c>
      <c r="N175" s="34">
        <v>1</v>
      </c>
      <c r="O175" s="34">
        <v>2</v>
      </c>
      <c r="P175" s="42">
        <f t="shared" ref="P175" si="65">N175*O175</f>
        <v>2</v>
      </c>
      <c r="Q175" s="114">
        <v>25.3</v>
      </c>
      <c r="R175" s="44">
        <f>I175*P175</f>
        <v>15.0282</v>
      </c>
      <c r="S175" s="43">
        <v>0.82</v>
      </c>
      <c r="T175" s="45">
        <f t="shared" si="64"/>
        <v>0.51143399999999994</v>
      </c>
      <c r="U175" s="147"/>
      <c r="V175" s="147">
        <v>1.05</v>
      </c>
      <c r="W175" s="1"/>
      <c r="X175" s="31"/>
      <c r="Y175" s="24"/>
      <c r="Z175" s="24"/>
      <c r="AB175" s="24"/>
    </row>
    <row r="176" spans="1:28" x14ac:dyDescent="0.25">
      <c r="A176" s="3"/>
      <c r="B176" s="216" t="s">
        <v>459</v>
      </c>
      <c r="C176" s="33" t="s">
        <v>231</v>
      </c>
      <c r="D176" s="33" t="s">
        <v>232</v>
      </c>
      <c r="E176" s="34">
        <v>25</v>
      </c>
      <c r="F176" s="35">
        <v>380</v>
      </c>
      <c r="G176" s="36">
        <v>490</v>
      </c>
      <c r="H176" s="37">
        <f>F176/1000*G176/1000</f>
        <v>0.18619999999999998</v>
      </c>
      <c r="I176" s="38">
        <f>H176*Q176</f>
        <v>37.239999999999995</v>
      </c>
      <c r="J176" s="47"/>
      <c r="K176" s="40"/>
      <c r="L176" s="41" t="s">
        <v>32</v>
      </c>
      <c r="M176" s="34" t="s">
        <v>30</v>
      </c>
      <c r="N176" s="34">
        <v>1</v>
      </c>
      <c r="O176" s="34">
        <v>1</v>
      </c>
      <c r="P176" s="42">
        <f t="shared" ref="P176" si="66">N176*O176</f>
        <v>1</v>
      </c>
      <c r="Q176" s="114">
        <v>200</v>
      </c>
      <c r="R176" s="44">
        <f>I176*P176</f>
        <v>37.239999999999995</v>
      </c>
      <c r="S176" s="43">
        <v>2</v>
      </c>
      <c r="T176" s="45">
        <f>H176*S176*P176</f>
        <v>0.37239999999999995</v>
      </c>
      <c r="U176" s="147"/>
      <c r="V176" s="147">
        <f>SUM(T171:T176)</f>
        <v>6.524959</v>
      </c>
      <c r="W176" s="1"/>
      <c r="X176" s="31"/>
      <c r="Y176" s="24"/>
      <c r="Z176" s="24"/>
      <c r="AB176" s="24"/>
    </row>
    <row r="177" spans="1:28" x14ac:dyDescent="0.25">
      <c r="A177" s="3"/>
      <c r="B177" s="216" t="s">
        <v>460</v>
      </c>
      <c r="C177" s="33" t="s">
        <v>233</v>
      </c>
      <c r="D177" s="33"/>
      <c r="E177" s="34"/>
      <c r="F177" s="35"/>
      <c r="G177" s="36">
        <v>70</v>
      </c>
      <c r="H177" s="37"/>
      <c r="I177" s="38"/>
      <c r="J177" s="47"/>
      <c r="K177" s="40" t="s">
        <v>248</v>
      </c>
      <c r="L177" s="41" t="s">
        <v>91</v>
      </c>
      <c r="M177" s="34" t="s">
        <v>30</v>
      </c>
      <c r="N177" s="34">
        <v>1</v>
      </c>
      <c r="O177" s="34">
        <v>28</v>
      </c>
      <c r="P177" s="42">
        <f t="shared" ref="P177:P179" si="67">N177*O177</f>
        <v>28</v>
      </c>
      <c r="Q177" s="114">
        <v>0.22</v>
      </c>
      <c r="R177" s="44">
        <f>P177*Q177</f>
        <v>6.16</v>
      </c>
      <c r="S177" s="43"/>
      <c r="T177" s="45"/>
      <c r="U177" s="147"/>
      <c r="V177" s="147"/>
      <c r="W177" s="1"/>
      <c r="X177" s="31"/>
      <c r="Y177" s="24"/>
      <c r="Z177" s="24"/>
      <c r="AB177" s="24"/>
    </row>
    <row r="178" spans="1:28" x14ac:dyDescent="0.25">
      <c r="A178" s="3"/>
      <c r="B178" s="216" t="s">
        <v>461</v>
      </c>
      <c r="C178" s="33" t="s">
        <v>140</v>
      </c>
      <c r="D178" s="33"/>
      <c r="E178" s="34"/>
      <c r="F178" s="35"/>
      <c r="G178" s="36"/>
      <c r="H178" s="37"/>
      <c r="I178" s="38"/>
      <c r="J178" s="47"/>
      <c r="K178" s="40" t="s">
        <v>145</v>
      </c>
      <c r="L178" s="41" t="s">
        <v>147</v>
      </c>
      <c r="M178" s="34" t="s">
        <v>30</v>
      </c>
      <c r="N178" s="34">
        <v>1</v>
      </c>
      <c r="O178" s="34">
        <v>28</v>
      </c>
      <c r="P178" s="42">
        <f t="shared" si="67"/>
        <v>28</v>
      </c>
      <c r="Q178" s="114">
        <v>5.5E-2</v>
      </c>
      <c r="R178" s="44">
        <f t="shared" ref="R178:R180" si="68">P178*Q178</f>
        <v>1.54</v>
      </c>
      <c r="S178" s="43"/>
      <c r="T178" s="45"/>
      <c r="U178" s="147"/>
      <c r="V178" s="147"/>
      <c r="W178" s="1"/>
      <c r="X178" s="31"/>
      <c r="Y178" s="24"/>
      <c r="Z178" s="24"/>
      <c r="AB178" s="24"/>
    </row>
    <row r="179" spans="1:28" x14ac:dyDescent="0.25">
      <c r="A179" s="3"/>
      <c r="B179" s="216" t="s">
        <v>462</v>
      </c>
      <c r="C179" s="33" t="s">
        <v>234</v>
      </c>
      <c r="D179" s="33" t="s">
        <v>235</v>
      </c>
      <c r="E179" s="34"/>
      <c r="F179" s="35"/>
      <c r="G179" s="36"/>
      <c r="H179" s="37"/>
      <c r="I179" s="38"/>
      <c r="J179" s="47"/>
      <c r="K179" s="40" t="s">
        <v>249</v>
      </c>
      <c r="L179" s="41" t="s">
        <v>91</v>
      </c>
      <c r="M179" s="34" t="s">
        <v>30</v>
      </c>
      <c r="N179" s="34">
        <v>1</v>
      </c>
      <c r="O179" s="34">
        <v>28</v>
      </c>
      <c r="P179" s="42">
        <f t="shared" si="67"/>
        <v>28</v>
      </c>
      <c r="Q179" s="114">
        <v>1.7999999999999999E-2</v>
      </c>
      <c r="R179" s="44">
        <f t="shared" si="68"/>
        <v>0.504</v>
      </c>
      <c r="S179" s="43"/>
      <c r="T179" s="45"/>
      <c r="U179" s="147"/>
      <c r="V179" s="147"/>
      <c r="W179" s="1"/>
      <c r="X179" s="31"/>
      <c r="Y179" s="24"/>
      <c r="Z179" s="24"/>
      <c r="AB179" s="24"/>
    </row>
    <row r="180" spans="1:28" x14ac:dyDescent="0.25">
      <c r="A180" s="3"/>
      <c r="B180" s="216" t="s">
        <v>463</v>
      </c>
      <c r="C180" s="33" t="s">
        <v>236</v>
      </c>
      <c r="D180" s="33"/>
      <c r="E180" s="34"/>
      <c r="F180" s="35"/>
      <c r="G180" s="36"/>
      <c r="H180" s="37"/>
      <c r="I180" s="38"/>
      <c r="J180" s="47"/>
      <c r="K180" s="149" t="s">
        <v>144</v>
      </c>
      <c r="L180" s="41" t="s">
        <v>91</v>
      </c>
      <c r="M180" s="34" t="s">
        <v>30</v>
      </c>
      <c r="N180" s="34">
        <v>1</v>
      </c>
      <c r="O180" s="34">
        <v>28</v>
      </c>
      <c r="P180" s="42">
        <f t="shared" ref="P180" si="69">N180*O180</f>
        <v>28</v>
      </c>
      <c r="Q180" s="114">
        <v>1.6E-2</v>
      </c>
      <c r="R180" s="44">
        <f t="shared" si="68"/>
        <v>0.44800000000000001</v>
      </c>
      <c r="S180" s="43"/>
      <c r="T180" s="45"/>
      <c r="U180" s="147"/>
      <c r="V180" s="147"/>
      <c r="W180" s="1"/>
      <c r="X180" s="31"/>
      <c r="Y180" s="24"/>
      <c r="Z180" s="24"/>
      <c r="AB180" s="24"/>
    </row>
    <row r="181" spans="1:28" x14ac:dyDescent="0.25">
      <c r="A181" s="3"/>
      <c r="B181" s="32"/>
      <c r="C181" s="33"/>
      <c r="D181" s="33"/>
      <c r="E181" s="34"/>
      <c r="F181" s="35"/>
      <c r="G181" s="36"/>
      <c r="H181" s="37"/>
      <c r="I181" s="38"/>
      <c r="J181" s="47"/>
      <c r="K181" s="41"/>
      <c r="L181" s="41"/>
      <c r="M181" s="34"/>
      <c r="N181" s="34"/>
      <c r="O181" s="34"/>
      <c r="P181" s="42"/>
      <c r="Q181" s="114"/>
      <c r="R181" s="44"/>
      <c r="S181" s="43"/>
      <c r="T181" s="135">
        <f>SUM(T170:T180)</f>
        <v>10.132959</v>
      </c>
      <c r="U181" s="78"/>
      <c r="V181" s="147"/>
      <c r="W181" s="165"/>
      <c r="X181" s="31"/>
      <c r="Y181" s="24"/>
      <c r="Z181" s="24"/>
      <c r="AB181" s="24"/>
    </row>
    <row r="182" spans="1:28" x14ac:dyDescent="0.25">
      <c r="A182" s="3"/>
      <c r="B182" s="32"/>
      <c r="C182" s="102" t="s">
        <v>237</v>
      </c>
      <c r="D182" s="33"/>
      <c r="E182" s="34"/>
      <c r="F182" s="35"/>
      <c r="G182" s="36"/>
      <c r="H182" s="37"/>
      <c r="I182" s="38"/>
      <c r="J182" s="47"/>
      <c r="K182" s="41"/>
      <c r="L182" s="41"/>
      <c r="M182" s="34"/>
      <c r="N182" s="34"/>
      <c r="O182" s="34"/>
      <c r="P182" s="42"/>
      <c r="Q182" s="114"/>
      <c r="R182" s="44"/>
      <c r="S182" s="43"/>
      <c r="T182" s="45"/>
      <c r="U182" s="147"/>
      <c r="V182" s="147"/>
      <c r="W182" s="1"/>
      <c r="X182" s="31"/>
      <c r="Y182" s="24"/>
      <c r="Z182" s="24"/>
      <c r="AB182" s="24"/>
    </row>
    <row r="183" spans="1:28" x14ac:dyDescent="0.25">
      <c r="A183" s="3"/>
      <c r="B183" s="216" t="s">
        <v>464</v>
      </c>
      <c r="C183" s="33" t="s">
        <v>238</v>
      </c>
      <c r="D183" s="33" t="s">
        <v>250</v>
      </c>
      <c r="E183" s="34"/>
      <c r="F183" s="35"/>
      <c r="G183" s="36"/>
      <c r="H183" s="37"/>
      <c r="I183" s="38"/>
      <c r="J183" s="47"/>
      <c r="K183" s="41"/>
      <c r="L183" s="41" t="s">
        <v>0</v>
      </c>
      <c r="M183" s="34"/>
      <c r="N183" s="34"/>
      <c r="O183" s="34"/>
      <c r="P183" s="42"/>
      <c r="Q183" s="114"/>
      <c r="R183" s="44"/>
      <c r="S183" s="43"/>
      <c r="T183" s="45">
        <v>2.8</v>
      </c>
      <c r="U183" s="147"/>
      <c r="V183" s="147"/>
      <c r="W183" s="1"/>
      <c r="X183" s="31"/>
      <c r="Y183" s="24"/>
      <c r="Z183" s="24"/>
      <c r="AB183" s="24"/>
    </row>
    <row r="184" spans="1:28" x14ac:dyDescent="0.25">
      <c r="A184" s="3"/>
      <c r="B184" s="216" t="s">
        <v>465</v>
      </c>
      <c r="C184" s="33" t="s">
        <v>239</v>
      </c>
      <c r="D184" s="33"/>
      <c r="E184" s="34"/>
      <c r="F184" s="35"/>
      <c r="G184" s="36"/>
      <c r="H184" s="37"/>
      <c r="I184" s="38"/>
      <c r="J184" s="47"/>
      <c r="K184" s="41"/>
      <c r="L184" s="41" t="s">
        <v>0</v>
      </c>
      <c r="M184" s="34" t="s">
        <v>1</v>
      </c>
      <c r="N184" s="34">
        <v>1</v>
      </c>
      <c r="O184" s="34">
        <v>2</v>
      </c>
      <c r="P184" s="42">
        <f t="shared" ref="P184:P185" si="70">N184*O184</f>
        <v>2</v>
      </c>
      <c r="Q184" s="114">
        <v>1</v>
      </c>
      <c r="R184" s="44">
        <f>P184*Q184</f>
        <v>2</v>
      </c>
      <c r="S184" s="43"/>
      <c r="T184" s="45"/>
      <c r="U184" s="147"/>
      <c r="V184" s="147"/>
      <c r="W184" s="1"/>
      <c r="X184" s="31"/>
      <c r="Y184" s="24"/>
      <c r="Z184" s="24"/>
      <c r="AB184" s="24"/>
    </row>
    <row r="185" spans="1:28" x14ac:dyDescent="0.25">
      <c r="A185" s="3"/>
      <c r="B185" s="216" t="s">
        <v>466</v>
      </c>
      <c r="C185" s="33" t="s">
        <v>244</v>
      </c>
      <c r="D185" s="33" t="s">
        <v>245</v>
      </c>
      <c r="E185" s="34"/>
      <c r="F185" s="35"/>
      <c r="G185" s="36"/>
      <c r="H185" s="37"/>
      <c r="I185" s="38"/>
      <c r="J185" s="47"/>
      <c r="K185" s="41"/>
      <c r="L185" s="41" t="s">
        <v>193</v>
      </c>
      <c r="M185" s="34" t="s">
        <v>30</v>
      </c>
      <c r="N185" s="34">
        <v>1</v>
      </c>
      <c r="O185" s="34">
        <v>5</v>
      </c>
      <c r="P185" s="42">
        <f t="shared" si="70"/>
        <v>5</v>
      </c>
      <c r="Q185" s="114"/>
      <c r="R185" s="44"/>
      <c r="S185" s="43"/>
      <c r="T185" s="45"/>
      <c r="U185" s="147"/>
      <c r="V185" s="147"/>
      <c r="W185" s="1"/>
      <c r="X185" s="31"/>
      <c r="Y185" s="24"/>
      <c r="Z185" s="24"/>
      <c r="AB185" s="24"/>
    </row>
    <row r="186" spans="1:28" x14ac:dyDescent="0.25">
      <c r="A186" s="3"/>
      <c r="B186" s="216" t="s">
        <v>467</v>
      </c>
      <c r="C186" s="33" t="s">
        <v>240</v>
      </c>
      <c r="D186" s="33" t="s">
        <v>241</v>
      </c>
      <c r="E186" s="34"/>
      <c r="F186" s="35"/>
      <c r="G186" s="36">
        <v>100</v>
      </c>
      <c r="H186" s="37"/>
      <c r="I186" s="38">
        <f>G186/1000*Q186</f>
        <v>4.88</v>
      </c>
      <c r="J186" s="47"/>
      <c r="K186" s="41"/>
      <c r="L186" s="41" t="s">
        <v>243</v>
      </c>
      <c r="M186" s="34" t="s">
        <v>30</v>
      </c>
      <c r="N186" s="34">
        <v>1</v>
      </c>
      <c r="O186" s="34">
        <v>1</v>
      </c>
      <c r="P186" s="42">
        <f t="shared" ref="P186:P187" si="71">N186*O186</f>
        <v>1</v>
      </c>
      <c r="Q186" s="114">
        <v>48.8</v>
      </c>
      <c r="R186" s="44">
        <f>I186*P186</f>
        <v>4.88</v>
      </c>
      <c r="S186" s="43"/>
      <c r="T186" s="45"/>
      <c r="U186" s="147"/>
      <c r="V186" s="147"/>
      <c r="W186" s="1"/>
      <c r="X186" s="31"/>
      <c r="Y186" s="24"/>
      <c r="Z186" s="24"/>
      <c r="AB186" s="24"/>
    </row>
    <row r="187" spans="1:28" x14ac:dyDescent="0.25">
      <c r="A187" s="3"/>
      <c r="B187" s="216" t="s">
        <v>468</v>
      </c>
      <c r="C187" s="33" t="s">
        <v>240</v>
      </c>
      <c r="D187" s="33" t="s">
        <v>242</v>
      </c>
      <c r="E187" s="34"/>
      <c r="F187" s="35"/>
      <c r="G187" s="36">
        <v>100</v>
      </c>
      <c r="H187" s="37"/>
      <c r="I187" s="38">
        <f>G187/1000*Q187</f>
        <v>8.168000000000001</v>
      </c>
      <c r="J187" s="47"/>
      <c r="K187" s="41"/>
      <c r="L187" s="41" t="s">
        <v>243</v>
      </c>
      <c r="M187" s="34" t="s">
        <v>30</v>
      </c>
      <c r="N187" s="34">
        <v>1</v>
      </c>
      <c r="O187" s="34">
        <v>1</v>
      </c>
      <c r="P187" s="42">
        <f t="shared" si="71"/>
        <v>1</v>
      </c>
      <c r="Q187" s="114">
        <v>81.680000000000007</v>
      </c>
      <c r="R187" s="44">
        <f>I187*P187</f>
        <v>8.168000000000001</v>
      </c>
      <c r="S187" s="43"/>
      <c r="T187" s="45"/>
      <c r="U187" s="147"/>
      <c r="V187" s="147"/>
      <c r="W187" s="1"/>
      <c r="X187" s="31"/>
      <c r="Y187" s="24"/>
      <c r="Z187" s="24"/>
      <c r="AB187" s="24"/>
    </row>
    <row r="188" spans="1:28" x14ac:dyDescent="0.25">
      <c r="A188" s="3"/>
      <c r="B188" s="32"/>
      <c r="C188" s="33"/>
      <c r="D188" s="33"/>
      <c r="E188" s="34"/>
      <c r="F188" s="35"/>
      <c r="G188" s="36"/>
      <c r="H188" s="37"/>
      <c r="I188" s="38"/>
      <c r="J188" s="47"/>
      <c r="K188" s="41"/>
      <c r="L188" s="41"/>
      <c r="M188" s="34"/>
      <c r="N188" s="34"/>
      <c r="O188" s="34"/>
      <c r="P188" s="42"/>
      <c r="Q188" s="114"/>
      <c r="R188" s="44"/>
      <c r="S188" s="43"/>
      <c r="T188" s="135">
        <f>SUM(T183:T187)</f>
        <v>2.8</v>
      </c>
      <c r="U188" s="78"/>
      <c r="V188" s="147"/>
      <c r="W188" s="1"/>
      <c r="X188" s="31"/>
      <c r="Y188" s="24"/>
      <c r="Z188" s="24"/>
      <c r="AB188" s="24"/>
    </row>
    <row r="189" spans="1:28" x14ac:dyDescent="0.25">
      <c r="A189" s="3"/>
      <c r="B189" s="32"/>
      <c r="C189" s="33"/>
      <c r="D189" s="33"/>
      <c r="E189" s="34"/>
      <c r="F189" s="35"/>
      <c r="G189" s="36"/>
      <c r="H189" s="37"/>
      <c r="I189" s="38"/>
      <c r="J189" s="47"/>
      <c r="K189" s="41"/>
      <c r="L189" s="41"/>
      <c r="M189" s="34"/>
      <c r="N189" s="34"/>
      <c r="O189" s="34"/>
      <c r="P189" s="42"/>
      <c r="Q189" s="114"/>
      <c r="R189" s="44"/>
      <c r="S189" s="43"/>
      <c r="T189" s="135"/>
      <c r="U189" s="78"/>
      <c r="V189" s="147"/>
      <c r="W189" s="1"/>
      <c r="X189" s="31"/>
      <c r="Y189" s="24"/>
      <c r="Z189" s="24"/>
      <c r="AB189" s="24"/>
    </row>
    <row r="190" spans="1:28" x14ac:dyDescent="0.25">
      <c r="A190" s="3"/>
      <c r="B190" s="32"/>
      <c r="C190" s="102" t="s">
        <v>311</v>
      </c>
      <c r="D190" s="33"/>
      <c r="E190" s="34"/>
      <c r="F190" s="35"/>
      <c r="G190" s="36"/>
      <c r="H190" s="37"/>
      <c r="I190" s="38"/>
      <c r="J190" s="47"/>
      <c r="K190" s="41"/>
      <c r="L190" s="41" t="s">
        <v>0</v>
      </c>
      <c r="M190" s="34" t="s">
        <v>0</v>
      </c>
      <c r="N190" s="34" t="s">
        <v>0</v>
      </c>
      <c r="O190" s="34" t="s">
        <v>0</v>
      </c>
      <c r="P190" s="42" t="s">
        <v>0</v>
      </c>
      <c r="Q190" s="114"/>
      <c r="R190" s="44"/>
      <c r="S190" s="43"/>
      <c r="T190" s="135"/>
      <c r="U190" s="78"/>
      <c r="V190" s="147"/>
      <c r="W190" s="1"/>
      <c r="X190" s="31"/>
      <c r="Y190" s="24"/>
      <c r="Z190" s="24"/>
      <c r="AB190" s="24"/>
    </row>
    <row r="191" spans="1:28" x14ac:dyDescent="0.25">
      <c r="A191" s="3"/>
      <c r="B191" s="216" t="s">
        <v>469</v>
      </c>
      <c r="C191" s="33" t="s">
        <v>314</v>
      </c>
      <c r="D191" s="33" t="s">
        <v>317</v>
      </c>
      <c r="E191" s="34">
        <v>6</v>
      </c>
      <c r="F191" s="35">
        <v>60</v>
      </c>
      <c r="G191" s="36">
        <v>200</v>
      </c>
      <c r="H191" s="37"/>
      <c r="I191" s="38">
        <f>G191/1000*Q191</f>
        <v>1.0840000000000001</v>
      </c>
      <c r="J191" s="47"/>
      <c r="K191" s="41"/>
      <c r="L191" s="41" t="s">
        <v>32</v>
      </c>
      <c r="M191" s="34" t="s">
        <v>30</v>
      </c>
      <c r="N191" s="34">
        <v>3</v>
      </c>
      <c r="O191" s="34">
        <v>8</v>
      </c>
      <c r="P191" s="42">
        <f t="shared" ref="P191:P195" si="72">N191*O191</f>
        <v>24</v>
      </c>
      <c r="Q191" s="114">
        <v>5.42</v>
      </c>
      <c r="R191" s="44">
        <f>I191*P191</f>
        <v>26.016000000000002</v>
      </c>
      <c r="S191" s="43">
        <v>0.12</v>
      </c>
      <c r="T191" s="45">
        <f>S191*G191/1000*P191</f>
        <v>0.57600000000000007</v>
      </c>
      <c r="U191" s="78"/>
      <c r="V191" s="147"/>
      <c r="W191" s="1"/>
      <c r="X191" s="31"/>
      <c r="Y191" s="24"/>
      <c r="Z191" s="24"/>
      <c r="AB191" s="24"/>
    </row>
    <row r="192" spans="1:28" x14ac:dyDescent="0.25">
      <c r="A192" s="3"/>
      <c r="B192" s="216" t="s">
        <v>470</v>
      </c>
      <c r="C192" s="33" t="s">
        <v>315</v>
      </c>
      <c r="D192" s="33" t="s">
        <v>318</v>
      </c>
      <c r="E192" s="34">
        <v>6</v>
      </c>
      <c r="F192" s="35">
        <v>115</v>
      </c>
      <c r="G192" s="36">
        <v>200</v>
      </c>
      <c r="H192" s="37">
        <f>F192/1000*G192/1000</f>
        <v>2.3E-2</v>
      </c>
      <c r="I192" s="38">
        <f>H192*Q192</f>
        <v>1.1040000000000001</v>
      </c>
      <c r="J192" s="47"/>
      <c r="K192" s="41"/>
      <c r="L192" s="41" t="s">
        <v>32</v>
      </c>
      <c r="M192" s="34" t="s">
        <v>30</v>
      </c>
      <c r="N192" s="34">
        <v>3</v>
      </c>
      <c r="O192" s="34">
        <v>4</v>
      </c>
      <c r="P192" s="42">
        <f t="shared" si="72"/>
        <v>12</v>
      </c>
      <c r="Q192" s="114">
        <v>48</v>
      </c>
      <c r="R192" s="44">
        <f t="shared" ref="R192:R199" si="73">I192*P192</f>
        <v>13.248000000000001</v>
      </c>
      <c r="S192" s="43">
        <v>1</v>
      </c>
      <c r="T192" s="45">
        <f>S192*H192*P192</f>
        <v>0.27600000000000002</v>
      </c>
      <c r="U192" s="78"/>
      <c r="V192" s="147"/>
      <c r="W192" s="1"/>
      <c r="X192" s="31"/>
      <c r="Y192" s="24"/>
      <c r="Z192" s="24"/>
      <c r="AB192" s="24"/>
    </row>
    <row r="193" spans="1:28" x14ac:dyDescent="0.25">
      <c r="A193" s="3"/>
      <c r="B193" s="216" t="s">
        <v>471</v>
      </c>
      <c r="C193" s="33" t="s">
        <v>316</v>
      </c>
      <c r="D193" s="33" t="s">
        <v>318</v>
      </c>
      <c r="E193" s="34">
        <v>6</v>
      </c>
      <c r="F193" s="35">
        <v>200</v>
      </c>
      <c r="G193" s="36">
        <v>380</v>
      </c>
      <c r="H193" s="37">
        <f>F193/1000*G193/1000</f>
        <v>7.5999999999999998E-2</v>
      </c>
      <c r="I193" s="38">
        <f>H193*Q193</f>
        <v>3.6479999999999997</v>
      </c>
      <c r="J193" s="47"/>
      <c r="K193" s="41"/>
      <c r="L193" s="41" t="s">
        <v>32</v>
      </c>
      <c r="M193" s="34" t="s">
        <v>30</v>
      </c>
      <c r="N193" s="34">
        <v>3</v>
      </c>
      <c r="O193" s="34">
        <v>2</v>
      </c>
      <c r="P193" s="42">
        <f t="shared" si="72"/>
        <v>6</v>
      </c>
      <c r="Q193" s="114">
        <v>48</v>
      </c>
      <c r="R193" s="44">
        <f t="shared" si="73"/>
        <v>21.887999999999998</v>
      </c>
      <c r="S193" s="43">
        <v>1</v>
      </c>
      <c r="T193" s="45">
        <f>S193*H193*P193</f>
        <v>0.45599999999999996</v>
      </c>
      <c r="U193" s="78"/>
      <c r="V193" s="147"/>
      <c r="W193" s="1"/>
      <c r="X193" s="31"/>
      <c r="Y193" s="24"/>
      <c r="Z193" s="24"/>
      <c r="AB193" s="24"/>
    </row>
    <row r="194" spans="1:28" x14ac:dyDescent="0.25">
      <c r="A194" s="3"/>
      <c r="B194" s="216" t="s">
        <v>472</v>
      </c>
      <c r="C194" s="33" t="s">
        <v>312</v>
      </c>
      <c r="D194" s="33" t="s">
        <v>319</v>
      </c>
      <c r="E194" s="34">
        <v>3.2</v>
      </c>
      <c r="F194" s="35"/>
      <c r="G194" s="36">
        <v>200</v>
      </c>
      <c r="H194" s="37"/>
      <c r="I194" s="38">
        <f>G194/1000*Q194</f>
        <v>1.1500000000000001</v>
      </c>
      <c r="J194" s="47"/>
      <c r="K194" s="41"/>
      <c r="L194" s="35">
        <v>11353</v>
      </c>
      <c r="M194" s="34" t="s">
        <v>30</v>
      </c>
      <c r="N194" s="34">
        <v>3</v>
      </c>
      <c r="O194" s="34">
        <v>2</v>
      </c>
      <c r="P194" s="42">
        <f t="shared" si="72"/>
        <v>6</v>
      </c>
      <c r="Q194" s="114">
        <v>5.75</v>
      </c>
      <c r="R194" s="44">
        <f t="shared" si="73"/>
        <v>6.9</v>
      </c>
      <c r="S194" s="43">
        <v>0</v>
      </c>
      <c r="T194" s="45">
        <f>S194*H194*P194</f>
        <v>0</v>
      </c>
      <c r="U194" s="78"/>
      <c r="V194" s="147"/>
      <c r="W194" s="1"/>
      <c r="X194" s="31"/>
      <c r="Y194" s="24"/>
      <c r="Z194" s="24"/>
      <c r="AB194" s="24"/>
    </row>
    <row r="195" spans="1:28" x14ac:dyDescent="0.25">
      <c r="A195" s="3"/>
      <c r="B195" s="216" t="s">
        <v>473</v>
      </c>
      <c r="C195" s="33" t="s">
        <v>313</v>
      </c>
      <c r="D195" s="33" t="s">
        <v>324</v>
      </c>
      <c r="E195" s="34">
        <v>8</v>
      </c>
      <c r="F195" s="35"/>
      <c r="G195" s="36">
        <v>95200</v>
      </c>
      <c r="H195" s="37"/>
      <c r="I195" s="38">
        <f>G195/1000*Q195</f>
        <v>37.604000000000006</v>
      </c>
      <c r="J195" s="47"/>
      <c r="K195" s="41"/>
      <c r="L195" s="41" t="s">
        <v>321</v>
      </c>
      <c r="M195" s="34" t="s">
        <v>30</v>
      </c>
      <c r="N195" s="34">
        <v>3</v>
      </c>
      <c r="O195" s="34">
        <v>1</v>
      </c>
      <c r="P195" s="42">
        <f t="shared" si="72"/>
        <v>3</v>
      </c>
      <c r="Q195" s="114">
        <v>0.39500000000000002</v>
      </c>
      <c r="R195" s="44">
        <f t="shared" si="73"/>
        <v>112.81200000000001</v>
      </c>
      <c r="S195" s="43"/>
      <c r="T195" s="45"/>
      <c r="U195" s="78"/>
      <c r="V195" s="147"/>
      <c r="W195" s="1"/>
      <c r="X195" s="31"/>
      <c r="Y195" s="24"/>
      <c r="Z195" s="24"/>
      <c r="AB195" s="24"/>
    </row>
    <row r="196" spans="1:28" x14ac:dyDescent="0.25">
      <c r="A196" s="3"/>
      <c r="B196" s="216" t="s">
        <v>474</v>
      </c>
      <c r="C196" s="33" t="s">
        <v>322</v>
      </c>
      <c r="D196" s="33" t="s">
        <v>323</v>
      </c>
      <c r="E196" s="34">
        <v>200</v>
      </c>
      <c r="F196" s="35">
        <v>850</v>
      </c>
      <c r="G196" s="36">
        <v>1800</v>
      </c>
      <c r="H196" s="37">
        <f>F196/1000*G196/1000</f>
        <v>1.53</v>
      </c>
      <c r="I196" s="38">
        <f>H196*E196/1000*Q196</f>
        <v>734.4</v>
      </c>
      <c r="J196" s="47"/>
      <c r="K196" s="41"/>
      <c r="L196" s="41" t="s">
        <v>320</v>
      </c>
      <c r="M196" s="34" t="s">
        <v>30</v>
      </c>
      <c r="N196" s="34">
        <v>3</v>
      </c>
      <c r="O196" s="34">
        <v>1</v>
      </c>
      <c r="P196" s="42">
        <f t="shared" ref="P196" si="74">N196*O196</f>
        <v>3</v>
      </c>
      <c r="Q196" s="114">
        <v>2400</v>
      </c>
      <c r="R196" s="44">
        <f t="shared" si="73"/>
        <v>2203.1999999999998</v>
      </c>
      <c r="S196" s="43"/>
      <c r="T196" s="45"/>
      <c r="U196" s="78"/>
      <c r="V196" s="147"/>
      <c r="W196" s="1"/>
      <c r="X196" s="31"/>
      <c r="Y196" s="24"/>
      <c r="Z196" s="24"/>
      <c r="AB196" s="24"/>
    </row>
    <row r="197" spans="1:28" x14ac:dyDescent="0.25">
      <c r="A197" s="3"/>
      <c r="B197" s="216" t="s">
        <v>475</v>
      </c>
      <c r="C197" s="33" t="s">
        <v>325</v>
      </c>
      <c r="D197" s="33" t="s">
        <v>328</v>
      </c>
      <c r="E197" s="34">
        <v>20</v>
      </c>
      <c r="F197" s="35">
        <v>150</v>
      </c>
      <c r="G197" s="36">
        <v>300</v>
      </c>
      <c r="H197" s="37">
        <f>F197/1000*G197/1000</f>
        <v>4.4999999999999998E-2</v>
      </c>
      <c r="I197" s="38">
        <f>H197*Q197</f>
        <v>7.1999999999999993</v>
      </c>
      <c r="J197" s="47"/>
      <c r="K197" s="41"/>
      <c r="L197" s="41" t="s">
        <v>32</v>
      </c>
      <c r="M197" s="34" t="s">
        <v>30</v>
      </c>
      <c r="N197" s="34">
        <v>1</v>
      </c>
      <c r="O197" s="34">
        <v>2</v>
      </c>
      <c r="P197" s="42">
        <f t="shared" ref="P197:P200" si="75">N197*O197</f>
        <v>2</v>
      </c>
      <c r="Q197" s="114">
        <v>160</v>
      </c>
      <c r="R197" s="44">
        <f t="shared" si="73"/>
        <v>14.399999999999999</v>
      </c>
      <c r="S197" s="43">
        <v>2</v>
      </c>
      <c r="T197" s="45">
        <f>S197*H197*P197</f>
        <v>0.18</v>
      </c>
      <c r="U197" s="78"/>
      <c r="V197" s="147">
        <f>SUM(R191:R195)/3</f>
        <v>60.288000000000011</v>
      </c>
      <c r="W197" s="1"/>
      <c r="X197" s="31"/>
      <c r="Y197" s="24"/>
      <c r="Z197" s="24"/>
      <c r="AB197" s="24"/>
    </row>
    <row r="198" spans="1:28" x14ac:dyDescent="0.25">
      <c r="A198" s="3"/>
      <c r="B198" s="216" t="s">
        <v>476</v>
      </c>
      <c r="C198" s="33" t="s">
        <v>326</v>
      </c>
      <c r="D198" s="33" t="s">
        <v>329</v>
      </c>
      <c r="E198" s="34"/>
      <c r="F198" s="35">
        <v>60</v>
      </c>
      <c r="G198" s="36">
        <v>110</v>
      </c>
      <c r="H198" s="37"/>
      <c r="I198" s="38">
        <f>G198/1000*Q198</f>
        <v>2.4398</v>
      </c>
      <c r="J198" s="47"/>
      <c r="K198" s="41"/>
      <c r="L198" s="41" t="s">
        <v>32</v>
      </c>
      <c r="M198" s="34" t="s">
        <v>30</v>
      </c>
      <c r="N198" s="34">
        <v>1</v>
      </c>
      <c r="O198" s="34">
        <v>2</v>
      </c>
      <c r="P198" s="42">
        <f t="shared" si="75"/>
        <v>2</v>
      </c>
      <c r="Q198" s="114">
        <v>22.18</v>
      </c>
      <c r="R198" s="44">
        <f t="shared" si="73"/>
        <v>4.8795999999999999</v>
      </c>
      <c r="S198" s="43">
        <v>0.19</v>
      </c>
      <c r="T198" s="45">
        <f>S198*G198/1000*P198</f>
        <v>4.1799999999999997E-2</v>
      </c>
      <c r="U198" s="78"/>
      <c r="V198" s="147">
        <f>SUM(R197:R199)/2</f>
        <v>15.922799999999999</v>
      </c>
      <c r="W198" s="1"/>
      <c r="X198" s="31"/>
      <c r="Y198" s="24"/>
      <c r="Z198" s="24"/>
      <c r="AB198" s="24"/>
    </row>
    <row r="199" spans="1:28" x14ac:dyDescent="0.25">
      <c r="A199" s="3"/>
      <c r="B199" s="216" t="s">
        <v>477</v>
      </c>
      <c r="C199" s="33" t="s">
        <v>327</v>
      </c>
      <c r="D199" s="33" t="s">
        <v>330</v>
      </c>
      <c r="E199" s="34">
        <v>8</v>
      </c>
      <c r="F199" s="35"/>
      <c r="G199" s="36">
        <v>610</v>
      </c>
      <c r="H199" s="37"/>
      <c r="I199" s="38">
        <f>G199/1000*Q199</f>
        <v>6.2830000000000004</v>
      </c>
      <c r="J199" s="47"/>
      <c r="K199" s="41"/>
      <c r="L199" s="35">
        <v>11353</v>
      </c>
      <c r="M199" s="34" t="s">
        <v>30</v>
      </c>
      <c r="N199" s="34">
        <v>1</v>
      </c>
      <c r="O199" s="34">
        <v>2</v>
      </c>
      <c r="P199" s="42">
        <f t="shared" si="75"/>
        <v>2</v>
      </c>
      <c r="Q199" s="114">
        <v>10.3</v>
      </c>
      <c r="R199" s="44">
        <f t="shared" si="73"/>
        <v>12.566000000000001</v>
      </c>
      <c r="S199" s="43">
        <v>0.19</v>
      </c>
      <c r="T199" s="45">
        <f>S199*G199/1000*P199</f>
        <v>0.23180000000000001</v>
      </c>
      <c r="U199" s="78"/>
      <c r="V199" s="147">
        <f>SUM(R191:R196)/3</f>
        <v>794.68799999999999</v>
      </c>
      <c r="W199" s="1"/>
      <c r="X199" s="31"/>
      <c r="Y199" s="24"/>
      <c r="Z199" s="24"/>
      <c r="AB199" s="24"/>
    </row>
    <row r="200" spans="1:28" x14ac:dyDescent="0.25">
      <c r="A200" s="3"/>
      <c r="B200" s="216" t="s">
        <v>478</v>
      </c>
      <c r="C200" s="33" t="s">
        <v>202</v>
      </c>
      <c r="D200" s="33"/>
      <c r="E200" s="34"/>
      <c r="F200" s="35"/>
      <c r="G200" s="36">
        <v>2000</v>
      </c>
      <c r="H200" s="37"/>
      <c r="I200" s="38"/>
      <c r="J200" s="47"/>
      <c r="K200" s="40" t="s">
        <v>203</v>
      </c>
      <c r="L200" s="41" t="s">
        <v>200</v>
      </c>
      <c r="M200" s="34" t="s">
        <v>30</v>
      </c>
      <c r="N200" s="34">
        <v>2</v>
      </c>
      <c r="O200" s="34">
        <v>1</v>
      </c>
      <c r="P200" s="42">
        <f t="shared" si="75"/>
        <v>2</v>
      </c>
      <c r="Q200" s="114">
        <v>5.7</v>
      </c>
      <c r="R200" s="44">
        <f>G200/1000*Q200*P200</f>
        <v>22.8</v>
      </c>
      <c r="S200" s="43"/>
      <c r="T200" s="135"/>
      <c r="U200" s="78"/>
      <c r="V200" s="147">
        <f>SUM(T191:T199)</f>
        <v>1.7616000000000001</v>
      </c>
      <c r="W200" s="1"/>
      <c r="X200" s="31"/>
      <c r="Y200" s="24"/>
      <c r="Z200" s="24"/>
      <c r="AB200" s="24"/>
    </row>
    <row r="201" spans="1:28" x14ac:dyDescent="0.25">
      <c r="A201" s="3"/>
      <c r="B201" s="216" t="s">
        <v>479</v>
      </c>
      <c r="C201" s="33" t="s">
        <v>331</v>
      </c>
      <c r="D201" s="33" t="s">
        <v>332</v>
      </c>
      <c r="E201" s="34"/>
      <c r="F201" s="35"/>
      <c r="G201" s="36">
        <v>40</v>
      </c>
      <c r="H201" s="37"/>
      <c r="I201" s="38"/>
      <c r="J201" s="47"/>
      <c r="K201" s="149" t="s">
        <v>333</v>
      </c>
      <c r="L201" s="41" t="s">
        <v>200</v>
      </c>
      <c r="M201" s="34" t="s">
        <v>30</v>
      </c>
      <c r="N201" s="34">
        <v>2</v>
      </c>
      <c r="O201" s="34">
        <v>2</v>
      </c>
      <c r="P201" s="42">
        <f t="shared" ref="P201" si="76">N201*O201</f>
        <v>4</v>
      </c>
      <c r="Q201" s="114"/>
      <c r="R201" s="44"/>
      <c r="S201" s="43"/>
      <c r="T201" s="135"/>
      <c r="U201" s="78"/>
      <c r="V201" s="147">
        <f>SUM(R191:R199)</f>
        <v>2415.9096</v>
      </c>
      <c r="W201" s="166"/>
      <c r="X201" s="31"/>
      <c r="Y201" s="24"/>
      <c r="Z201" s="24"/>
      <c r="AB201" s="24"/>
    </row>
    <row r="202" spans="1:28" x14ac:dyDescent="0.25">
      <c r="A202" s="3"/>
      <c r="B202" s="32" t="s">
        <v>0</v>
      </c>
      <c r="C202" s="33"/>
      <c r="D202" s="33"/>
      <c r="E202" s="34"/>
      <c r="F202" s="35"/>
      <c r="G202" s="36"/>
      <c r="H202" s="37"/>
      <c r="I202" s="38"/>
      <c r="J202" s="47"/>
      <c r="K202" s="41"/>
      <c r="L202" s="41"/>
      <c r="M202" s="34"/>
      <c r="N202" s="34"/>
      <c r="O202" s="34"/>
      <c r="P202" s="42"/>
      <c r="Q202" s="114"/>
      <c r="R202" s="44"/>
      <c r="S202" s="43"/>
      <c r="T202" s="135"/>
      <c r="U202" s="78"/>
      <c r="V202" s="147"/>
      <c r="W202" s="1"/>
      <c r="X202" s="31"/>
      <c r="Y202" s="24"/>
      <c r="Z202" s="24"/>
      <c r="AB202" s="24"/>
    </row>
    <row r="203" spans="1:28" x14ac:dyDescent="0.25">
      <c r="A203" s="3"/>
      <c r="B203" s="32"/>
      <c r="C203" s="33"/>
      <c r="D203" s="33"/>
      <c r="E203" s="34"/>
      <c r="F203" s="35"/>
      <c r="G203" s="36"/>
      <c r="H203" s="37"/>
      <c r="I203" s="38"/>
      <c r="J203" s="47"/>
      <c r="K203" s="41"/>
      <c r="L203" s="41"/>
      <c r="M203" s="34"/>
      <c r="N203" s="34"/>
      <c r="O203" s="34"/>
      <c r="P203" s="42"/>
      <c r="Q203" s="114"/>
      <c r="R203" s="44"/>
      <c r="S203" s="43"/>
      <c r="T203" s="135"/>
      <c r="U203" s="78"/>
      <c r="V203" s="147"/>
      <c r="W203" s="1"/>
      <c r="X203" s="31"/>
      <c r="Y203" s="24"/>
      <c r="Z203" s="24"/>
      <c r="AB203" s="24"/>
    </row>
    <row r="204" spans="1:28" x14ac:dyDescent="0.25">
      <c r="A204" s="3"/>
      <c r="B204" s="32"/>
      <c r="C204" s="102" t="s">
        <v>246</v>
      </c>
      <c r="D204" s="33"/>
      <c r="E204" s="34"/>
      <c r="F204" s="35"/>
      <c r="G204" s="36"/>
      <c r="H204" s="37"/>
      <c r="I204" s="38"/>
      <c r="J204" s="47"/>
      <c r="K204" s="41"/>
      <c r="L204" s="41"/>
      <c r="M204" s="34"/>
      <c r="N204" s="34"/>
      <c r="O204" s="34"/>
      <c r="P204" s="42"/>
      <c r="Q204" s="114"/>
      <c r="R204" s="44"/>
      <c r="S204" s="43"/>
      <c r="T204" s="45"/>
      <c r="U204" s="147"/>
      <c r="V204" s="147"/>
      <c r="W204" s="1"/>
      <c r="X204" s="31"/>
      <c r="Y204" s="24"/>
      <c r="Z204" s="24"/>
      <c r="AB204" s="24"/>
    </row>
    <row r="205" spans="1:28" x14ac:dyDescent="0.25">
      <c r="A205" s="3"/>
      <c r="B205" s="216" t="s">
        <v>480</v>
      </c>
      <c r="C205" s="33" t="s">
        <v>238</v>
      </c>
      <c r="D205" s="33" t="s">
        <v>251</v>
      </c>
      <c r="E205" s="34"/>
      <c r="F205" s="35"/>
      <c r="G205" s="36"/>
      <c r="H205" s="37"/>
      <c r="I205" s="38"/>
      <c r="J205" s="47"/>
      <c r="K205" s="41"/>
      <c r="L205" s="41" t="s">
        <v>0</v>
      </c>
      <c r="M205" s="34"/>
      <c r="N205" s="34"/>
      <c r="O205" s="34"/>
      <c r="P205" s="42"/>
      <c r="Q205" s="114"/>
      <c r="R205" s="44"/>
      <c r="S205" s="43"/>
      <c r="T205" s="45">
        <v>1.3</v>
      </c>
      <c r="U205" s="147"/>
      <c r="V205" s="147"/>
      <c r="W205" s="1"/>
      <c r="X205" s="31"/>
      <c r="Y205" s="24"/>
      <c r="Z205" s="24"/>
      <c r="AB205" s="24"/>
    </row>
    <row r="206" spans="1:28" x14ac:dyDescent="0.25">
      <c r="A206" s="3"/>
      <c r="B206" s="216" t="s">
        <v>481</v>
      </c>
      <c r="C206" s="33" t="s">
        <v>239</v>
      </c>
      <c r="D206" s="33"/>
      <c r="E206" s="34"/>
      <c r="F206" s="35"/>
      <c r="G206" s="36"/>
      <c r="H206" s="37"/>
      <c r="I206" s="38"/>
      <c r="J206" s="47"/>
      <c r="K206" s="41"/>
      <c r="L206" s="41" t="s">
        <v>0</v>
      </c>
      <c r="M206" s="34" t="s">
        <v>1</v>
      </c>
      <c r="N206" s="34">
        <v>1</v>
      </c>
      <c r="O206" s="34">
        <v>1</v>
      </c>
      <c r="P206" s="42">
        <f t="shared" ref="P206:P209" si="77">N206*O206</f>
        <v>1</v>
      </c>
      <c r="Q206" s="114">
        <v>1</v>
      </c>
      <c r="R206" s="44">
        <f>P206*Q206</f>
        <v>1</v>
      </c>
      <c r="S206" s="43"/>
      <c r="T206" s="45"/>
      <c r="U206" s="147"/>
      <c r="V206" s="147"/>
      <c r="W206" s="1"/>
      <c r="X206" s="31"/>
      <c r="Y206" s="24"/>
      <c r="Z206" s="24"/>
      <c r="AB206" s="24"/>
    </row>
    <row r="207" spans="1:28" x14ac:dyDescent="0.25">
      <c r="A207" s="3"/>
      <c r="B207" s="216" t="s">
        <v>482</v>
      </c>
      <c r="C207" s="33" t="s">
        <v>252</v>
      </c>
      <c r="D207" s="33"/>
      <c r="E207" s="34"/>
      <c r="F207" s="35"/>
      <c r="G207" s="36">
        <v>90</v>
      </c>
      <c r="H207" s="37"/>
      <c r="I207" s="38"/>
      <c r="J207" s="47"/>
      <c r="K207" s="40" t="s">
        <v>248</v>
      </c>
      <c r="L207" s="41" t="s">
        <v>91</v>
      </c>
      <c r="M207" s="34" t="s">
        <v>30</v>
      </c>
      <c r="N207" s="34">
        <v>1</v>
      </c>
      <c r="O207" s="34">
        <v>6</v>
      </c>
      <c r="P207" s="42">
        <f t="shared" si="77"/>
        <v>6</v>
      </c>
      <c r="Q207" s="114">
        <v>0.25800000000000001</v>
      </c>
      <c r="R207" s="44">
        <f>P207*Q207</f>
        <v>1.548</v>
      </c>
      <c r="S207" s="43"/>
      <c r="T207" s="45"/>
      <c r="U207" s="147"/>
      <c r="V207" s="147"/>
      <c r="W207" s="1"/>
      <c r="X207" s="31"/>
      <c r="Y207" s="24"/>
      <c r="Z207" s="24"/>
      <c r="AB207" s="24"/>
    </row>
    <row r="208" spans="1:28" x14ac:dyDescent="0.25">
      <c r="A208" s="3"/>
      <c r="B208" s="216" t="s">
        <v>483</v>
      </c>
      <c r="C208" s="33" t="s">
        <v>140</v>
      </c>
      <c r="D208" s="33"/>
      <c r="E208" s="34"/>
      <c r="F208" s="35"/>
      <c r="G208" s="36"/>
      <c r="H208" s="37"/>
      <c r="I208" s="38"/>
      <c r="J208" s="47"/>
      <c r="K208" s="40" t="s">
        <v>145</v>
      </c>
      <c r="L208" s="41" t="s">
        <v>147</v>
      </c>
      <c r="M208" s="34" t="s">
        <v>30</v>
      </c>
      <c r="N208" s="34">
        <v>1</v>
      </c>
      <c r="O208" s="34">
        <v>6</v>
      </c>
      <c r="P208" s="42">
        <f t="shared" si="77"/>
        <v>6</v>
      </c>
      <c r="Q208" s="114">
        <v>5.5E-2</v>
      </c>
      <c r="R208" s="44">
        <f t="shared" ref="R208:R209" si="78">P208*Q208</f>
        <v>0.33</v>
      </c>
      <c r="S208" s="43"/>
      <c r="T208" s="45"/>
      <c r="U208" s="147"/>
      <c r="V208" s="147"/>
      <c r="W208" s="1"/>
      <c r="X208" s="31"/>
      <c r="Y208" s="24"/>
      <c r="Z208" s="24"/>
      <c r="AB208" s="24"/>
    </row>
    <row r="209" spans="1:28" x14ac:dyDescent="0.25">
      <c r="A209" s="3"/>
      <c r="B209" s="216" t="s">
        <v>484</v>
      </c>
      <c r="C209" s="33" t="s">
        <v>236</v>
      </c>
      <c r="D209" s="33"/>
      <c r="E209" s="34"/>
      <c r="F209" s="35"/>
      <c r="G209" s="36"/>
      <c r="H209" s="37"/>
      <c r="I209" s="38"/>
      <c r="J209" s="47"/>
      <c r="K209" s="149" t="s">
        <v>144</v>
      </c>
      <c r="L209" s="41" t="s">
        <v>91</v>
      </c>
      <c r="M209" s="34" t="s">
        <v>30</v>
      </c>
      <c r="N209" s="34">
        <v>1</v>
      </c>
      <c r="O209" s="34">
        <v>6</v>
      </c>
      <c r="P209" s="42">
        <f t="shared" si="77"/>
        <v>6</v>
      </c>
      <c r="Q209" s="114">
        <v>1.6E-2</v>
      </c>
      <c r="R209" s="44">
        <f t="shared" si="78"/>
        <v>9.6000000000000002E-2</v>
      </c>
      <c r="S209" s="43"/>
      <c r="T209" s="45"/>
      <c r="U209" s="147"/>
      <c r="V209" s="147"/>
      <c r="W209" s="1"/>
      <c r="X209" s="31"/>
      <c r="Y209" s="24"/>
      <c r="Z209" s="24"/>
      <c r="AB209" s="24"/>
    </row>
    <row r="210" spans="1:28" x14ac:dyDescent="0.25">
      <c r="A210" s="3"/>
      <c r="B210" s="216" t="s">
        <v>485</v>
      </c>
      <c r="C210" s="33" t="s">
        <v>253</v>
      </c>
      <c r="D210" s="33" t="s">
        <v>254</v>
      </c>
      <c r="E210" s="34">
        <v>20</v>
      </c>
      <c r="F210" s="35">
        <v>50</v>
      </c>
      <c r="G210" s="36">
        <v>150</v>
      </c>
      <c r="H210" s="37">
        <f>F210/1000*G210/1000</f>
        <v>7.4999999999999997E-3</v>
      </c>
      <c r="I210" s="38">
        <f>H210*Q210</f>
        <v>1.2</v>
      </c>
      <c r="J210" s="47"/>
      <c r="K210" s="149"/>
      <c r="L210" s="41" t="s">
        <v>32</v>
      </c>
      <c r="M210" s="34" t="s">
        <v>30</v>
      </c>
      <c r="N210" s="34">
        <v>1</v>
      </c>
      <c r="O210" s="34">
        <v>1</v>
      </c>
      <c r="P210" s="42">
        <f t="shared" ref="P210:P212" si="79">N210*O210</f>
        <v>1</v>
      </c>
      <c r="Q210" s="114">
        <v>160</v>
      </c>
      <c r="R210" s="44">
        <f>I210*P210</f>
        <v>1.2</v>
      </c>
      <c r="S210" s="43"/>
      <c r="T210" s="45"/>
      <c r="U210" s="147"/>
      <c r="V210" s="147"/>
      <c r="W210" s="1"/>
      <c r="X210" s="31"/>
      <c r="Y210" s="24"/>
      <c r="Z210" s="24"/>
      <c r="AB210" s="24"/>
    </row>
    <row r="211" spans="1:28" x14ac:dyDescent="0.25">
      <c r="A211" s="3"/>
      <c r="B211" s="216" t="s">
        <v>486</v>
      </c>
      <c r="C211" s="33" t="s">
        <v>256</v>
      </c>
      <c r="D211" s="33" t="s">
        <v>254</v>
      </c>
      <c r="E211" s="34"/>
      <c r="F211" s="35"/>
      <c r="G211" s="36"/>
      <c r="H211" s="37"/>
      <c r="I211" s="38"/>
      <c r="J211" s="47"/>
      <c r="K211" s="149"/>
      <c r="L211" s="41"/>
      <c r="M211" s="34" t="s">
        <v>30</v>
      </c>
      <c r="N211" s="34">
        <v>1</v>
      </c>
      <c r="O211" s="34">
        <v>1</v>
      </c>
      <c r="P211" s="42">
        <f t="shared" si="79"/>
        <v>1</v>
      </c>
      <c r="Q211" s="114"/>
      <c r="R211" s="44"/>
      <c r="S211" s="43"/>
      <c r="T211" s="45"/>
      <c r="U211" s="147"/>
      <c r="V211" s="147"/>
      <c r="W211" s="1"/>
      <c r="X211" s="31"/>
      <c r="Y211" s="24"/>
      <c r="Z211" s="24"/>
      <c r="AB211" s="24"/>
    </row>
    <row r="212" spans="1:28" x14ac:dyDescent="0.25">
      <c r="A212" s="3"/>
      <c r="B212" s="216" t="s">
        <v>487</v>
      </c>
      <c r="C212" s="33" t="s">
        <v>255</v>
      </c>
      <c r="D212" s="33" t="s">
        <v>254</v>
      </c>
      <c r="E212" s="34"/>
      <c r="F212" s="35"/>
      <c r="G212" s="36"/>
      <c r="H212" s="37"/>
      <c r="I212" s="38"/>
      <c r="J212" s="47"/>
      <c r="K212" s="149"/>
      <c r="L212" s="41"/>
      <c r="M212" s="34" t="s">
        <v>30</v>
      </c>
      <c r="N212" s="34">
        <v>1</v>
      </c>
      <c r="O212" s="34">
        <v>1</v>
      </c>
      <c r="P212" s="42">
        <f t="shared" si="79"/>
        <v>1</v>
      </c>
      <c r="Q212" s="114"/>
      <c r="R212" s="44"/>
      <c r="S212" s="43"/>
      <c r="T212" s="45"/>
      <c r="U212" s="147"/>
      <c r="V212" s="147"/>
      <c r="W212" s="1"/>
      <c r="X212" s="31"/>
      <c r="Y212" s="24"/>
      <c r="Z212" s="24"/>
      <c r="AB212" s="24"/>
    </row>
    <row r="213" spans="1:28" x14ac:dyDescent="0.25">
      <c r="A213" s="3"/>
      <c r="B213" s="216" t="s">
        <v>488</v>
      </c>
      <c r="C213" s="33" t="s">
        <v>259</v>
      </c>
      <c r="D213" s="33" t="s">
        <v>257</v>
      </c>
      <c r="E213" s="34">
        <v>5</v>
      </c>
      <c r="F213" s="35">
        <v>30</v>
      </c>
      <c r="G213" s="36">
        <v>180</v>
      </c>
      <c r="H213" s="37"/>
      <c r="I213" s="38"/>
      <c r="J213" s="47"/>
      <c r="K213" s="149"/>
      <c r="L213" s="41" t="s">
        <v>258</v>
      </c>
      <c r="M213" s="34" t="s">
        <v>30</v>
      </c>
      <c r="N213" s="34">
        <v>1</v>
      </c>
      <c r="O213" s="34">
        <v>1</v>
      </c>
      <c r="P213" s="42">
        <f t="shared" ref="P213" si="80">N213*O213</f>
        <v>1</v>
      </c>
      <c r="Q213" s="114"/>
      <c r="R213" s="44"/>
      <c r="S213" s="43"/>
      <c r="T213" s="45"/>
      <c r="U213" s="147"/>
      <c r="V213" s="147"/>
      <c r="W213" s="1"/>
      <c r="X213" s="31"/>
      <c r="Y213" s="24"/>
      <c r="Z213" s="24"/>
      <c r="AB213" s="24"/>
    </row>
    <row r="214" spans="1:28" x14ac:dyDescent="0.25">
      <c r="A214" s="3"/>
      <c r="B214" s="32"/>
      <c r="C214" s="33"/>
      <c r="D214" s="33"/>
      <c r="E214" s="34"/>
      <c r="F214" s="35"/>
      <c r="G214" s="36"/>
      <c r="H214" s="37"/>
      <c r="I214" s="38"/>
      <c r="J214" s="47"/>
      <c r="K214" s="40"/>
      <c r="L214" s="41"/>
      <c r="M214" s="34"/>
      <c r="N214" s="34"/>
      <c r="O214" s="34"/>
      <c r="P214" s="42"/>
      <c r="Q214" s="114"/>
      <c r="R214" s="44"/>
      <c r="S214" s="43"/>
      <c r="T214" s="135">
        <f>SUM(T205:T213)</f>
        <v>1.3</v>
      </c>
      <c r="U214" s="78"/>
      <c r="V214" s="147"/>
      <c r="W214" s="165"/>
      <c r="X214" s="31"/>
      <c r="Y214" s="24"/>
      <c r="Z214" s="24"/>
      <c r="AB214" s="24"/>
    </row>
    <row r="215" spans="1:28" x14ac:dyDescent="0.25">
      <c r="A215" s="3"/>
      <c r="B215" s="32"/>
      <c r="C215" s="33"/>
      <c r="D215" s="33"/>
      <c r="E215" s="34"/>
      <c r="F215" s="35"/>
      <c r="G215" s="36"/>
      <c r="H215" s="37"/>
      <c r="I215" s="38"/>
      <c r="J215" s="47"/>
      <c r="K215" s="40"/>
      <c r="L215" s="41"/>
      <c r="M215" s="34"/>
      <c r="N215" s="34"/>
      <c r="O215" s="34"/>
      <c r="P215" s="42"/>
      <c r="Q215" s="114"/>
      <c r="R215" s="44"/>
      <c r="S215" s="43"/>
      <c r="T215" s="135"/>
      <c r="U215" s="78"/>
      <c r="V215" s="147"/>
      <c r="W215" s="1"/>
      <c r="X215" s="31"/>
      <c r="Y215" s="24"/>
      <c r="Z215" s="24"/>
      <c r="AB215" s="24"/>
    </row>
    <row r="216" spans="1:28" x14ac:dyDescent="0.25">
      <c r="A216" s="3"/>
      <c r="B216" s="32"/>
      <c r="C216" s="102" t="s">
        <v>247</v>
      </c>
      <c r="D216" s="33"/>
      <c r="E216" s="34"/>
      <c r="F216" s="35"/>
      <c r="G216" s="36"/>
      <c r="H216" s="37"/>
      <c r="I216" s="38"/>
      <c r="J216" s="47"/>
      <c r="K216" s="40"/>
      <c r="L216" s="41"/>
      <c r="M216" s="34"/>
      <c r="N216" s="34"/>
      <c r="O216" s="34"/>
      <c r="P216" s="42"/>
      <c r="Q216" s="114"/>
      <c r="R216" s="44"/>
      <c r="S216" s="43"/>
      <c r="T216" s="45"/>
      <c r="U216" s="147"/>
      <c r="V216" s="147"/>
      <c r="W216" s="1"/>
      <c r="X216" s="31"/>
      <c r="Y216" s="24"/>
      <c r="Z216" s="24"/>
      <c r="AB216" s="24"/>
    </row>
    <row r="217" spans="1:28" x14ac:dyDescent="0.25">
      <c r="A217" s="3"/>
      <c r="B217" s="216" t="s">
        <v>489</v>
      </c>
      <c r="C217" s="33" t="s">
        <v>260</v>
      </c>
      <c r="D217" s="33" t="s">
        <v>273</v>
      </c>
      <c r="E217" s="34">
        <v>8</v>
      </c>
      <c r="F217" s="35">
        <v>108</v>
      </c>
      <c r="G217" s="36">
        <v>860</v>
      </c>
      <c r="H217" s="37"/>
      <c r="I217" s="38">
        <f>G217/1000*Q217</f>
        <v>16.942</v>
      </c>
      <c r="J217" s="47"/>
      <c r="K217" s="40"/>
      <c r="L217" s="35">
        <v>11353</v>
      </c>
      <c r="M217" s="34" t="s">
        <v>30</v>
      </c>
      <c r="N217" s="34">
        <v>1</v>
      </c>
      <c r="O217" s="34">
        <v>1</v>
      </c>
      <c r="P217" s="42">
        <f t="shared" ref="P217:P223" si="81">N217*O217</f>
        <v>1</v>
      </c>
      <c r="Q217" s="114">
        <v>19.7</v>
      </c>
      <c r="R217" s="44">
        <f>P217*I217</f>
        <v>16.942</v>
      </c>
      <c r="S217" s="43">
        <v>0.34</v>
      </c>
      <c r="T217" s="45">
        <f>S217*G217/1000*P217*V217</f>
        <v>0.30702000000000007</v>
      </c>
      <c r="U217" s="147"/>
      <c r="V217" s="147">
        <v>1.05</v>
      </c>
      <c r="W217" s="1"/>
      <c r="X217" s="31"/>
      <c r="Y217" s="24"/>
      <c r="Z217" s="24"/>
      <c r="AB217" s="24"/>
    </row>
    <row r="218" spans="1:28" x14ac:dyDescent="0.25">
      <c r="A218" s="3"/>
      <c r="B218" s="216" t="s">
        <v>490</v>
      </c>
      <c r="C218" s="33" t="s">
        <v>261</v>
      </c>
      <c r="D218" s="33" t="s">
        <v>33</v>
      </c>
      <c r="E218" s="34">
        <v>8</v>
      </c>
      <c r="F218" s="35">
        <v>60</v>
      </c>
      <c r="G218" s="36">
        <v>150</v>
      </c>
      <c r="H218" s="37">
        <f>F218/1000*G218/1000</f>
        <v>8.9999999999999993E-3</v>
      </c>
      <c r="I218" s="38">
        <f>H218*Q218</f>
        <v>0.57599999999999996</v>
      </c>
      <c r="J218" s="47"/>
      <c r="K218" s="40"/>
      <c r="L218" s="41" t="s">
        <v>32</v>
      </c>
      <c r="M218" s="34" t="s">
        <v>30</v>
      </c>
      <c r="N218" s="34">
        <v>1</v>
      </c>
      <c r="O218" s="34">
        <v>4</v>
      </c>
      <c r="P218" s="42">
        <f t="shared" si="81"/>
        <v>4</v>
      </c>
      <c r="Q218" s="114">
        <v>64</v>
      </c>
      <c r="R218" s="44">
        <f t="shared" ref="R218:R223" si="82">P218*I218</f>
        <v>2.3039999999999998</v>
      </c>
      <c r="S218" s="43">
        <v>2</v>
      </c>
      <c r="T218" s="45">
        <f t="shared" ref="T218:T223" si="83">S218*H218*P218*V218</f>
        <v>7.9200000000000007E-2</v>
      </c>
      <c r="U218" s="147"/>
      <c r="V218" s="147">
        <v>1.1000000000000001</v>
      </c>
      <c r="W218" s="1"/>
      <c r="X218" s="31"/>
      <c r="Y218" s="24"/>
      <c r="Z218" s="24"/>
      <c r="AB218" s="24"/>
    </row>
    <row r="219" spans="1:28" x14ac:dyDescent="0.25">
      <c r="A219" s="3"/>
      <c r="B219" s="216" t="s">
        <v>491</v>
      </c>
      <c r="C219" s="33" t="s">
        <v>262</v>
      </c>
      <c r="D219" s="33" t="s">
        <v>33</v>
      </c>
      <c r="E219" s="34">
        <v>8</v>
      </c>
      <c r="F219" s="35">
        <v>70</v>
      </c>
      <c r="G219" s="36">
        <v>150</v>
      </c>
      <c r="H219" s="37">
        <f t="shared" ref="H219:H223" si="84">F219/1000*G219/1000</f>
        <v>1.0500000000000002E-2</v>
      </c>
      <c r="I219" s="38">
        <f t="shared" ref="I219:I223" si="85">H219*Q219</f>
        <v>0.67200000000000015</v>
      </c>
      <c r="J219" s="47"/>
      <c r="K219" s="40"/>
      <c r="L219" s="41" t="s">
        <v>32</v>
      </c>
      <c r="M219" s="34" t="s">
        <v>30</v>
      </c>
      <c r="N219" s="34">
        <v>1</v>
      </c>
      <c r="O219" s="34">
        <v>4</v>
      </c>
      <c r="P219" s="42">
        <f t="shared" si="81"/>
        <v>4</v>
      </c>
      <c r="Q219" s="114">
        <v>64</v>
      </c>
      <c r="R219" s="44">
        <f t="shared" si="82"/>
        <v>2.6880000000000006</v>
      </c>
      <c r="S219" s="43">
        <v>2</v>
      </c>
      <c r="T219" s="45">
        <f t="shared" si="83"/>
        <v>9.2400000000000024E-2</v>
      </c>
      <c r="U219" s="147"/>
      <c r="V219" s="147">
        <v>1.1000000000000001</v>
      </c>
      <c r="W219" s="1"/>
      <c r="X219" s="31"/>
      <c r="Y219" s="24"/>
      <c r="Z219" s="24"/>
      <c r="AB219" s="24"/>
    </row>
    <row r="220" spans="1:28" x14ac:dyDescent="0.25">
      <c r="A220" s="3"/>
      <c r="B220" s="216" t="s">
        <v>492</v>
      </c>
      <c r="C220" s="33" t="s">
        <v>263</v>
      </c>
      <c r="D220" s="33" t="s">
        <v>50</v>
      </c>
      <c r="E220" s="34">
        <v>16</v>
      </c>
      <c r="F220" s="35">
        <v>240</v>
      </c>
      <c r="G220" s="36">
        <v>240</v>
      </c>
      <c r="H220" s="37">
        <f t="shared" si="84"/>
        <v>5.7599999999999991E-2</v>
      </c>
      <c r="I220" s="38">
        <f t="shared" si="85"/>
        <v>7.3727999999999989</v>
      </c>
      <c r="J220" s="47"/>
      <c r="K220" s="40"/>
      <c r="L220" s="41" t="s">
        <v>32</v>
      </c>
      <c r="M220" s="34" t="s">
        <v>30</v>
      </c>
      <c r="N220" s="34">
        <v>1</v>
      </c>
      <c r="O220" s="34">
        <v>1</v>
      </c>
      <c r="P220" s="42">
        <f t="shared" si="81"/>
        <v>1</v>
      </c>
      <c r="Q220" s="114">
        <v>128</v>
      </c>
      <c r="R220" s="44">
        <f t="shared" si="82"/>
        <v>7.3727999999999989</v>
      </c>
      <c r="S220" s="43">
        <v>2</v>
      </c>
      <c r="T220" s="45">
        <f t="shared" si="83"/>
        <v>0.12672</v>
      </c>
      <c r="U220" s="147"/>
      <c r="V220" s="147">
        <v>1.1000000000000001</v>
      </c>
      <c r="W220" s="1"/>
      <c r="X220" s="31"/>
      <c r="Y220" s="24"/>
      <c r="Z220" s="24"/>
      <c r="AB220" s="24"/>
    </row>
    <row r="221" spans="1:28" x14ac:dyDescent="0.25">
      <c r="A221" s="3"/>
      <c r="B221" s="216" t="s">
        <v>493</v>
      </c>
      <c r="C221" s="33" t="s">
        <v>264</v>
      </c>
      <c r="D221" s="33" t="s">
        <v>50</v>
      </c>
      <c r="E221" s="34">
        <v>16</v>
      </c>
      <c r="F221" s="35">
        <v>250</v>
      </c>
      <c r="G221" s="36">
        <v>250</v>
      </c>
      <c r="H221" s="37">
        <f t="shared" si="84"/>
        <v>6.25E-2</v>
      </c>
      <c r="I221" s="38">
        <f t="shared" si="85"/>
        <v>8</v>
      </c>
      <c r="J221" s="47"/>
      <c r="K221" s="40"/>
      <c r="L221" s="41" t="s">
        <v>32</v>
      </c>
      <c r="M221" s="34" t="s">
        <v>30</v>
      </c>
      <c r="N221" s="34">
        <v>1</v>
      </c>
      <c r="O221" s="34">
        <v>1</v>
      </c>
      <c r="P221" s="42">
        <f t="shared" si="81"/>
        <v>1</v>
      </c>
      <c r="Q221" s="114">
        <v>128</v>
      </c>
      <c r="R221" s="44">
        <f t="shared" si="82"/>
        <v>8</v>
      </c>
      <c r="S221" s="43">
        <v>2</v>
      </c>
      <c r="T221" s="45">
        <f t="shared" si="83"/>
        <v>0.13750000000000001</v>
      </c>
      <c r="U221" s="147"/>
      <c r="V221" s="147">
        <v>1.1000000000000001</v>
      </c>
      <c r="W221" s="1"/>
      <c r="X221" s="31"/>
      <c r="Y221" s="24"/>
      <c r="Z221" s="24"/>
      <c r="AB221" s="24"/>
    </row>
    <row r="222" spans="1:28" x14ac:dyDescent="0.25">
      <c r="A222" s="3"/>
      <c r="B222" s="216" t="s">
        <v>494</v>
      </c>
      <c r="C222" s="33" t="s">
        <v>265</v>
      </c>
      <c r="D222" s="33" t="s">
        <v>274</v>
      </c>
      <c r="E222" s="34">
        <v>20</v>
      </c>
      <c r="F222" s="35">
        <v>200</v>
      </c>
      <c r="G222" s="36">
        <v>250</v>
      </c>
      <c r="H222" s="37">
        <f t="shared" si="84"/>
        <v>0.05</v>
      </c>
      <c r="I222" s="38">
        <f t="shared" si="85"/>
        <v>8</v>
      </c>
      <c r="J222" s="47"/>
      <c r="K222" s="40"/>
      <c r="L222" s="41" t="s">
        <v>32</v>
      </c>
      <c r="M222" s="34" t="s">
        <v>30</v>
      </c>
      <c r="N222" s="34">
        <v>1</v>
      </c>
      <c r="O222" s="34">
        <v>1</v>
      </c>
      <c r="P222" s="42">
        <f t="shared" si="81"/>
        <v>1</v>
      </c>
      <c r="Q222" s="114">
        <v>160</v>
      </c>
      <c r="R222" s="44">
        <f t="shared" si="82"/>
        <v>8</v>
      </c>
      <c r="S222" s="43">
        <v>2</v>
      </c>
      <c r="T222" s="45">
        <f t="shared" si="83"/>
        <v>0.11000000000000001</v>
      </c>
      <c r="U222" s="147"/>
      <c r="V222" s="147">
        <v>1.1000000000000001</v>
      </c>
      <c r="W222" s="1"/>
      <c r="X222" s="31"/>
      <c r="Y222" s="24"/>
      <c r="Z222" s="24"/>
      <c r="AB222" s="24"/>
    </row>
    <row r="223" spans="1:28" x14ac:dyDescent="0.25">
      <c r="A223" s="3"/>
      <c r="B223" s="216" t="s">
        <v>495</v>
      </c>
      <c r="C223" s="33" t="s">
        <v>267</v>
      </c>
      <c r="D223" s="33" t="s">
        <v>35</v>
      </c>
      <c r="E223" s="34">
        <v>10</v>
      </c>
      <c r="F223" s="35">
        <v>200</v>
      </c>
      <c r="G223" s="36">
        <v>210</v>
      </c>
      <c r="H223" s="37">
        <f t="shared" si="84"/>
        <v>4.2000000000000003E-2</v>
      </c>
      <c r="I223" s="38">
        <f t="shared" si="85"/>
        <v>3.3600000000000003</v>
      </c>
      <c r="J223" s="47"/>
      <c r="K223" s="40"/>
      <c r="L223" s="41" t="s">
        <v>32</v>
      </c>
      <c r="M223" s="34" t="s">
        <v>30</v>
      </c>
      <c r="N223" s="34">
        <v>1</v>
      </c>
      <c r="O223" s="34">
        <v>2</v>
      </c>
      <c r="P223" s="42">
        <f t="shared" si="81"/>
        <v>2</v>
      </c>
      <c r="Q223" s="114">
        <v>80</v>
      </c>
      <c r="R223" s="44">
        <f t="shared" si="82"/>
        <v>6.7200000000000006</v>
      </c>
      <c r="S223" s="43">
        <v>2</v>
      </c>
      <c r="T223" s="45">
        <f t="shared" si="83"/>
        <v>0.18480000000000002</v>
      </c>
      <c r="U223" s="147"/>
      <c r="V223" s="147">
        <v>1.1000000000000001</v>
      </c>
      <c r="W223" s="1"/>
      <c r="X223" s="31"/>
      <c r="Y223" s="24"/>
      <c r="Z223" s="24"/>
      <c r="AB223" s="24"/>
    </row>
    <row r="224" spans="1:28" x14ac:dyDescent="0.25">
      <c r="A224" s="3"/>
      <c r="B224" s="216" t="s">
        <v>496</v>
      </c>
      <c r="C224" s="33" t="s">
        <v>233</v>
      </c>
      <c r="D224" s="33"/>
      <c r="E224" s="34"/>
      <c r="F224" s="35"/>
      <c r="G224" s="36">
        <v>70</v>
      </c>
      <c r="H224" s="37"/>
      <c r="I224" s="38"/>
      <c r="J224" s="47"/>
      <c r="K224" s="40" t="s">
        <v>248</v>
      </c>
      <c r="L224" s="41" t="s">
        <v>91</v>
      </c>
      <c r="M224" s="34" t="s">
        <v>30</v>
      </c>
      <c r="N224" s="34">
        <v>1</v>
      </c>
      <c r="O224" s="34">
        <v>8</v>
      </c>
      <c r="P224" s="42">
        <f t="shared" ref="P224:P227" si="86">N224*O224</f>
        <v>8</v>
      </c>
      <c r="Q224" s="114">
        <v>0.22</v>
      </c>
      <c r="R224" s="44">
        <f>P224*Q224</f>
        <v>1.76</v>
      </c>
      <c r="S224" s="43"/>
      <c r="T224" s="45"/>
      <c r="U224" s="147"/>
      <c r="V224" s="147">
        <f>SUM(R217:R223)</f>
        <v>52.026799999999994</v>
      </c>
      <c r="W224" s="1"/>
      <c r="X224" s="31"/>
      <c r="Y224" s="24"/>
      <c r="Z224" s="24"/>
      <c r="AB224" s="24"/>
    </row>
    <row r="225" spans="1:28" x14ac:dyDescent="0.25">
      <c r="A225" s="3"/>
      <c r="B225" s="216" t="s">
        <v>497</v>
      </c>
      <c r="C225" s="33" t="s">
        <v>140</v>
      </c>
      <c r="D225" s="33"/>
      <c r="E225" s="34"/>
      <c r="F225" s="35"/>
      <c r="G225" s="36"/>
      <c r="H225" s="37"/>
      <c r="I225" s="38"/>
      <c r="J225" s="47"/>
      <c r="K225" s="40" t="s">
        <v>145</v>
      </c>
      <c r="L225" s="41" t="s">
        <v>147</v>
      </c>
      <c r="M225" s="34" t="s">
        <v>30</v>
      </c>
      <c r="N225" s="34">
        <v>1</v>
      </c>
      <c r="O225" s="34">
        <v>8</v>
      </c>
      <c r="P225" s="42">
        <f t="shared" si="86"/>
        <v>8</v>
      </c>
      <c r="Q225" s="114">
        <v>5.5E-2</v>
      </c>
      <c r="R225" s="44">
        <f t="shared" ref="R225:R226" si="87">P225*Q225</f>
        <v>0.44</v>
      </c>
      <c r="S225" s="43"/>
      <c r="T225" s="45"/>
      <c r="U225" s="147"/>
      <c r="V225" s="147">
        <f>SUM(T217:T229)</f>
        <v>1.1246500000000001</v>
      </c>
      <c r="W225" s="1"/>
      <c r="X225" s="31"/>
      <c r="Y225" s="24"/>
      <c r="Z225" s="24"/>
      <c r="AB225" s="24"/>
    </row>
    <row r="226" spans="1:28" x14ac:dyDescent="0.25">
      <c r="A226" s="3"/>
      <c r="B226" s="216" t="s">
        <v>498</v>
      </c>
      <c r="C226" s="33" t="s">
        <v>236</v>
      </c>
      <c r="D226" s="33"/>
      <c r="E226" s="34"/>
      <c r="F226" s="35"/>
      <c r="G226" s="36"/>
      <c r="H226" s="37"/>
      <c r="I226" s="38"/>
      <c r="J226" s="47"/>
      <c r="K226" s="149" t="s">
        <v>144</v>
      </c>
      <c r="L226" s="41" t="s">
        <v>91</v>
      </c>
      <c r="M226" s="34" t="s">
        <v>30</v>
      </c>
      <c r="N226" s="34">
        <v>1</v>
      </c>
      <c r="O226" s="34">
        <v>8</v>
      </c>
      <c r="P226" s="42">
        <f t="shared" si="86"/>
        <v>8</v>
      </c>
      <c r="Q226" s="114">
        <v>1.6E-2</v>
      </c>
      <c r="R226" s="44">
        <f t="shared" si="87"/>
        <v>0.128</v>
      </c>
      <c r="S226" s="43"/>
      <c r="T226" s="45"/>
      <c r="U226" s="147"/>
      <c r="V226" s="147"/>
      <c r="W226" s="1"/>
      <c r="X226" s="31"/>
      <c r="Y226" s="24"/>
      <c r="Z226" s="24"/>
      <c r="AB226" s="24"/>
    </row>
    <row r="227" spans="1:28" x14ac:dyDescent="0.25">
      <c r="A227" s="3"/>
      <c r="B227" s="216" t="s">
        <v>499</v>
      </c>
      <c r="C227" s="33" t="s">
        <v>283</v>
      </c>
      <c r="D227" s="33" t="s">
        <v>275</v>
      </c>
      <c r="E227" s="34"/>
      <c r="F227" s="35"/>
      <c r="G227" s="36">
        <v>200</v>
      </c>
      <c r="H227" s="37"/>
      <c r="I227" s="38">
        <f>G227/1000*Q227</f>
        <v>6.04</v>
      </c>
      <c r="J227" s="47"/>
      <c r="K227" s="149"/>
      <c r="L227" s="41" t="s">
        <v>69</v>
      </c>
      <c r="M227" s="34" t="s">
        <v>30</v>
      </c>
      <c r="N227" s="34">
        <v>1</v>
      </c>
      <c r="O227" s="34">
        <v>1</v>
      </c>
      <c r="P227" s="42">
        <f t="shared" si="86"/>
        <v>1</v>
      </c>
      <c r="Q227" s="114">
        <v>30.2</v>
      </c>
      <c r="R227" s="44">
        <f>I227*P227</f>
        <v>6.04</v>
      </c>
      <c r="S227" s="43">
        <v>0.22</v>
      </c>
      <c r="T227" s="45">
        <f>S227*G227/1000*P227*V227</f>
        <v>4.8399999999999999E-2</v>
      </c>
      <c r="U227" s="147"/>
      <c r="V227" s="147">
        <v>1.1000000000000001</v>
      </c>
      <c r="W227" s="1"/>
      <c r="X227" s="31"/>
      <c r="Y227" s="24"/>
      <c r="Z227" s="24"/>
      <c r="AB227" s="24"/>
    </row>
    <row r="228" spans="1:28" x14ac:dyDescent="0.25">
      <c r="A228" s="3"/>
      <c r="B228" s="216" t="s">
        <v>500</v>
      </c>
      <c r="C228" s="33" t="s">
        <v>285</v>
      </c>
      <c r="D228" s="33" t="s">
        <v>284</v>
      </c>
      <c r="E228" s="34"/>
      <c r="F228" s="35"/>
      <c r="G228" s="36"/>
      <c r="H228" s="37"/>
      <c r="I228" s="38"/>
      <c r="J228" s="47"/>
      <c r="K228" s="149"/>
      <c r="L228" s="33" t="s">
        <v>284</v>
      </c>
      <c r="M228" s="34" t="s">
        <v>30</v>
      </c>
      <c r="N228" s="34">
        <v>1</v>
      </c>
      <c r="O228" s="34">
        <v>1</v>
      </c>
      <c r="P228" s="42">
        <f t="shared" ref="P228" si="88">N228*O228</f>
        <v>1</v>
      </c>
      <c r="Q228" s="114">
        <v>9.6999999999999993</v>
      </c>
      <c r="R228" s="44">
        <f>P228*Q228</f>
        <v>9.6999999999999993</v>
      </c>
      <c r="S228" s="43"/>
      <c r="T228" s="45"/>
      <c r="U228" s="147"/>
      <c r="V228" s="147"/>
      <c r="W228" s="1"/>
      <c r="X228" s="31"/>
      <c r="Y228" s="24"/>
      <c r="Z228" s="24"/>
      <c r="AB228" s="24"/>
    </row>
    <row r="229" spans="1:28" x14ac:dyDescent="0.25">
      <c r="A229" s="3"/>
      <c r="B229" s="216" t="s">
        <v>501</v>
      </c>
      <c r="C229" s="33" t="s">
        <v>282</v>
      </c>
      <c r="D229" s="33" t="s">
        <v>352</v>
      </c>
      <c r="E229" s="34"/>
      <c r="F229" s="35"/>
      <c r="G229" s="36">
        <v>270</v>
      </c>
      <c r="H229" s="37"/>
      <c r="I229" s="38">
        <f>G229/1000*Q229</f>
        <v>3.375</v>
      </c>
      <c r="J229" s="47"/>
      <c r="K229" s="149"/>
      <c r="L229" s="41" t="s">
        <v>69</v>
      </c>
      <c r="M229" s="34" t="s">
        <v>30</v>
      </c>
      <c r="N229" s="34">
        <v>1</v>
      </c>
      <c r="O229" s="34">
        <v>1</v>
      </c>
      <c r="P229" s="42">
        <f t="shared" ref="P229" si="89">N229*O229</f>
        <v>1</v>
      </c>
      <c r="Q229" s="114">
        <v>12.5</v>
      </c>
      <c r="R229" s="44">
        <f>I229*P229</f>
        <v>3.375</v>
      </c>
      <c r="S229" s="43">
        <v>0.13</v>
      </c>
      <c r="T229" s="45">
        <f>S229*G229/1000*P229*V229</f>
        <v>3.8610000000000005E-2</v>
      </c>
      <c r="U229" s="147"/>
      <c r="V229" s="147">
        <v>1.1000000000000001</v>
      </c>
      <c r="W229" s="1"/>
      <c r="X229" s="31"/>
      <c r="Y229" s="24"/>
      <c r="Z229" s="24"/>
      <c r="AB229" s="24"/>
    </row>
    <row r="230" spans="1:28" x14ac:dyDescent="0.25">
      <c r="A230" s="3"/>
      <c r="B230" s="216" t="s">
        <v>502</v>
      </c>
      <c r="C230" s="33" t="s">
        <v>272</v>
      </c>
      <c r="D230" s="33" t="s">
        <v>280</v>
      </c>
      <c r="E230" s="34"/>
      <c r="F230" s="35"/>
      <c r="G230" s="36"/>
      <c r="H230" s="37"/>
      <c r="I230" s="38"/>
      <c r="J230" s="47"/>
      <c r="K230" s="149" t="s">
        <v>281</v>
      </c>
      <c r="L230" s="41"/>
      <c r="M230" s="34" t="s">
        <v>30</v>
      </c>
      <c r="N230" s="34">
        <v>1</v>
      </c>
      <c r="O230" s="34">
        <v>1</v>
      </c>
      <c r="P230" s="42">
        <f t="shared" ref="P230" si="90">N230*O230</f>
        <v>1</v>
      </c>
      <c r="Q230" s="114">
        <v>45</v>
      </c>
      <c r="R230" s="44">
        <f>P230*Q230</f>
        <v>45</v>
      </c>
      <c r="S230" s="43"/>
      <c r="T230" s="45"/>
      <c r="U230" s="147"/>
      <c r="V230" s="147"/>
      <c r="W230" s="1"/>
      <c r="X230" s="31"/>
      <c r="Y230" s="24"/>
      <c r="Z230" s="24"/>
      <c r="AB230" s="24"/>
    </row>
    <row r="231" spans="1:28" x14ac:dyDescent="0.25">
      <c r="A231" s="3"/>
      <c r="B231" s="216" t="s">
        <v>503</v>
      </c>
      <c r="C231" s="33" t="s">
        <v>266</v>
      </c>
      <c r="D231" s="33" t="s">
        <v>270</v>
      </c>
      <c r="E231" s="34">
        <v>1</v>
      </c>
      <c r="F231" s="35">
        <v>910</v>
      </c>
      <c r="G231" s="36">
        <v>1210</v>
      </c>
      <c r="H231" s="37">
        <f>F231/1000*G231/1000</f>
        <v>1.1011000000000002</v>
      </c>
      <c r="I231" s="38">
        <f>H231*Q231</f>
        <v>8.8088000000000015</v>
      </c>
      <c r="J231" s="47"/>
      <c r="K231" s="149" t="s">
        <v>269</v>
      </c>
      <c r="L231" s="41" t="s">
        <v>271</v>
      </c>
      <c r="M231" s="34" t="s">
        <v>30</v>
      </c>
      <c r="N231" s="34">
        <v>1</v>
      </c>
      <c r="O231" s="34">
        <v>1</v>
      </c>
      <c r="P231" s="42">
        <f t="shared" ref="P231" si="91">N231*O231</f>
        <v>1</v>
      </c>
      <c r="Q231" s="114">
        <v>8</v>
      </c>
      <c r="R231" s="44">
        <f>I231*P231</f>
        <v>8.8088000000000015</v>
      </c>
      <c r="S231" s="43">
        <v>2</v>
      </c>
      <c r="T231" s="45">
        <f>S231*H231*P231*V231</f>
        <v>2.2022000000000004</v>
      </c>
      <c r="U231" s="147"/>
      <c r="V231" s="147">
        <v>1</v>
      </c>
      <c r="W231" s="1"/>
      <c r="X231" s="31"/>
      <c r="Y231" s="24"/>
      <c r="Z231" s="24"/>
      <c r="AB231" s="24"/>
    </row>
    <row r="232" spans="1:28" x14ac:dyDescent="0.25">
      <c r="A232" s="3"/>
      <c r="B232" s="216" t="s">
        <v>504</v>
      </c>
      <c r="C232" s="33" t="s">
        <v>286</v>
      </c>
      <c r="D232" s="33" t="s">
        <v>276</v>
      </c>
      <c r="E232" s="34"/>
      <c r="F232" s="35"/>
      <c r="G232" s="36" t="s">
        <v>279</v>
      </c>
      <c r="H232" s="37"/>
      <c r="I232" s="38"/>
      <c r="J232" s="47"/>
      <c r="K232" s="149" t="s">
        <v>268</v>
      </c>
      <c r="L232" s="41" t="s">
        <v>91</v>
      </c>
      <c r="M232" s="34" t="s">
        <v>30</v>
      </c>
      <c r="N232" s="34">
        <v>1</v>
      </c>
      <c r="O232" s="34">
        <v>4</v>
      </c>
      <c r="P232" s="42">
        <f t="shared" ref="P232" si="92">N232*O232</f>
        <v>4</v>
      </c>
      <c r="Q232" s="114">
        <v>5.8999999999999997E-2</v>
      </c>
      <c r="R232" s="44">
        <f>Q232*P232</f>
        <v>0.23599999999999999</v>
      </c>
      <c r="S232" s="43"/>
      <c r="T232" s="45"/>
      <c r="U232" s="147"/>
      <c r="V232" s="147"/>
      <c r="W232" s="1"/>
      <c r="X232" s="31"/>
      <c r="Y232" s="24"/>
      <c r="Z232" s="24"/>
      <c r="AB232" s="24"/>
    </row>
    <row r="233" spans="1:28" x14ac:dyDescent="0.25">
      <c r="A233" s="3"/>
      <c r="B233" s="216" t="s">
        <v>505</v>
      </c>
      <c r="C233" s="33" t="s">
        <v>277</v>
      </c>
      <c r="D233" s="33" t="s">
        <v>278</v>
      </c>
      <c r="E233" s="34"/>
      <c r="F233" s="35"/>
      <c r="G233" s="36"/>
      <c r="H233" s="37"/>
      <c r="I233" s="38"/>
      <c r="J233" s="47"/>
      <c r="K233" s="149" t="s">
        <v>144</v>
      </c>
      <c r="L233" s="41" t="s">
        <v>91</v>
      </c>
      <c r="M233" s="34" t="s">
        <v>30</v>
      </c>
      <c r="N233" s="34">
        <v>1</v>
      </c>
      <c r="O233" s="34">
        <v>4</v>
      </c>
      <c r="P233" s="42">
        <f t="shared" ref="P233" si="93">N233*O233</f>
        <v>4</v>
      </c>
      <c r="Q233" s="114">
        <v>1E-3</v>
      </c>
      <c r="R233" s="150">
        <f>Q233*P233</f>
        <v>4.0000000000000001E-3</v>
      </c>
      <c r="S233" s="43"/>
      <c r="T233" s="45"/>
      <c r="U233" s="147"/>
      <c r="V233" s="147"/>
      <c r="W233" s="1"/>
      <c r="X233" s="31"/>
      <c r="Y233" s="24"/>
      <c r="Z233" s="24"/>
      <c r="AB233" s="24"/>
    </row>
    <row r="234" spans="1:28" x14ac:dyDescent="0.25">
      <c r="A234" s="3"/>
      <c r="B234" s="216" t="s">
        <v>506</v>
      </c>
      <c r="C234" s="33" t="s">
        <v>288</v>
      </c>
      <c r="D234" s="33" t="s">
        <v>85</v>
      </c>
      <c r="E234" s="34"/>
      <c r="F234" s="35"/>
      <c r="G234" s="36">
        <v>2000</v>
      </c>
      <c r="H234" s="37"/>
      <c r="I234" s="38"/>
      <c r="J234" s="47"/>
      <c r="K234" s="149"/>
      <c r="L234" s="41" t="s">
        <v>287</v>
      </c>
      <c r="M234" s="34" t="s">
        <v>30</v>
      </c>
      <c r="N234" s="34">
        <v>1</v>
      </c>
      <c r="O234" s="34">
        <v>1</v>
      </c>
      <c r="P234" s="42">
        <f t="shared" ref="P234" si="94">N234*O234</f>
        <v>1</v>
      </c>
      <c r="Q234" s="114"/>
      <c r="R234" s="133" t="s">
        <v>0</v>
      </c>
      <c r="S234" s="43"/>
      <c r="T234" s="135" t="s">
        <v>0</v>
      </c>
      <c r="U234" s="78"/>
      <c r="V234" s="147"/>
      <c r="W234" s="1"/>
      <c r="X234" s="31"/>
      <c r="Y234" s="24"/>
      <c r="Z234" s="24"/>
      <c r="AB234" s="24"/>
    </row>
    <row r="235" spans="1:28" x14ac:dyDescent="0.25">
      <c r="A235" s="3"/>
      <c r="B235" s="32"/>
      <c r="C235" s="33"/>
      <c r="D235" s="33"/>
      <c r="E235" s="34"/>
      <c r="F235" s="35"/>
      <c r="G235" s="36"/>
      <c r="H235" s="37"/>
      <c r="I235" s="38"/>
      <c r="J235" s="47"/>
      <c r="K235" s="40"/>
      <c r="L235" s="41"/>
      <c r="M235" s="34"/>
      <c r="N235" s="34"/>
      <c r="O235" s="34"/>
      <c r="P235" s="42"/>
      <c r="Q235" s="114"/>
      <c r="R235" s="133">
        <f>SUM(R217:R234)</f>
        <v>127.51860000000001</v>
      </c>
      <c r="S235" s="43"/>
      <c r="T235" s="135">
        <f>SUM(T217:T234)</f>
        <v>3.3268500000000003</v>
      </c>
      <c r="U235" s="78"/>
      <c r="V235" s="147"/>
      <c r="W235" s="167"/>
      <c r="X235" s="31"/>
      <c r="Y235" s="24"/>
      <c r="Z235" s="24"/>
      <c r="AB235" s="24"/>
    </row>
    <row r="236" spans="1:28" x14ac:dyDescent="0.25">
      <c r="A236" s="3"/>
      <c r="B236" s="214">
        <v>7</v>
      </c>
      <c r="C236" s="102" t="s">
        <v>527</v>
      </c>
      <c r="D236" s="33"/>
      <c r="E236" s="34"/>
      <c r="F236" s="35"/>
      <c r="G236" s="36"/>
      <c r="H236" s="37"/>
      <c r="I236" s="38"/>
      <c r="J236" s="47"/>
      <c r="K236" s="40"/>
      <c r="L236" s="41"/>
      <c r="M236" s="34"/>
      <c r="N236" s="34"/>
      <c r="O236" s="34"/>
      <c r="P236" s="42"/>
      <c r="Q236" s="114"/>
      <c r="R236" s="44"/>
      <c r="S236" s="43"/>
      <c r="T236" s="45"/>
      <c r="U236" s="147"/>
      <c r="V236" s="147"/>
      <c r="W236" s="167"/>
      <c r="X236" s="31"/>
      <c r="Y236" s="24"/>
      <c r="Z236" s="24"/>
      <c r="AB236" s="24"/>
    </row>
    <row r="237" spans="1:28" x14ac:dyDescent="0.25">
      <c r="A237" s="3"/>
      <c r="B237" s="32"/>
      <c r="C237" s="102" t="s">
        <v>215</v>
      </c>
      <c r="D237" s="33"/>
      <c r="E237" s="34"/>
      <c r="F237" s="35"/>
      <c r="G237" s="36"/>
      <c r="H237" s="37"/>
      <c r="I237" s="38"/>
      <c r="J237" s="47"/>
      <c r="K237" s="40"/>
      <c r="L237" s="41"/>
      <c r="M237" s="34"/>
      <c r="N237" s="34"/>
      <c r="O237" s="34"/>
      <c r="P237" s="42"/>
      <c r="Q237" s="114"/>
      <c r="R237" s="44"/>
      <c r="S237" s="43"/>
      <c r="T237" s="45"/>
      <c r="U237" s="147"/>
      <c r="V237" s="147"/>
      <c r="W237" s="1"/>
      <c r="X237" s="31"/>
      <c r="Y237" s="24"/>
      <c r="Z237" s="24"/>
      <c r="AB237" s="24"/>
    </row>
    <row r="238" spans="1:28" x14ac:dyDescent="0.25">
      <c r="A238" s="3"/>
      <c r="B238" s="216" t="s">
        <v>507</v>
      </c>
      <c r="C238" s="33" t="s">
        <v>290</v>
      </c>
      <c r="D238" s="33" t="s">
        <v>289</v>
      </c>
      <c r="E238" s="34"/>
      <c r="F238" s="35"/>
      <c r="G238" s="36">
        <v>2550</v>
      </c>
      <c r="H238" s="37"/>
      <c r="I238" s="38"/>
      <c r="J238" s="47"/>
      <c r="K238" s="40"/>
      <c r="L238" s="41"/>
      <c r="M238" s="34" t="s">
        <v>30</v>
      </c>
      <c r="N238" s="34">
        <v>1</v>
      </c>
      <c r="O238" s="34">
        <v>2</v>
      </c>
      <c r="P238" s="42">
        <f t="shared" ref="P238:P242" si="95">N238*O238</f>
        <v>2</v>
      </c>
      <c r="Q238" s="114"/>
      <c r="R238" s="44"/>
      <c r="S238" s="43">
        <v>0.2</v>
      </c>
      <c r="T238" s="45">
        <f>S238*G238/1000*P238*V238</f>
        <v>1.1220000000000001</v>
      </c>
      <c r="U238" s="147"/>
      <c r="V238" s="147">
        <v>1.1000000000000001</v>
      </c>
      <c r="W238" s="1"/>
      <c r="X238" s="31"/>
      <c r="Y238" s="24"/>
      <c r="Z238" s="24"/>
      <c r="AB238" s="24"/>
    </row>
    <row r="239" spans="1:28" x14ac:dyDescent="0.25">
      <c r="A239" s="3"/>
      <c r="B239" s="216" t="s">
        <v>508</v>
      </c>
      <c r="C239" s="33" t="s">
        <v>310</v>
      </c>
      <c r="D239" s="33" t="s">
        <v>289</v>
      </c>
      <c r="E239" s="34"/>
      <c r="F239" s="35"/>
      <c r="G239" s="36">
        <v>1660</v>
      </c>
      <c r="H239" s="37"/>
      <c r="I239" s="38"/>
      <c r="J239" s="47"/>
      <c r="K239" s="40"/>
      <c r="L239" s="41"/>
      <c r="M239" s="34" t="s">
        <v>30</v>
      </c>
      <c r="N239" s="34">
        <v>1</v>
      </c>
      <c r="O239" s="34">
        <v>1</v>
      </c>
      <c r="P239" s="42">
        <f t="shared" si="95"/>
        <v>1</v>
      </c>
      <c r="Q239" s="114"/>
      <c r="R239" s="44"/>
      <c r="S239" s="43">
        <v>0.1</v>
      </c>
      <c r="T239" s="45">
        <f>S239*G239/1000*P239*V239</f>
        <v>0.18260000000000001</v>
      </c>
      <c r="U239" s="147"/>
      <c r="V239" s="147">
        <v>1.1000000000000001</v>
      </c>
      <c r="W239" s="1"/>
      <c r="X239" s="31"/>
      <c r="Y239" s="24"/>
      <c r="Z239" s="24"/>
      <c r="AB239" s="24"/>
    </row>
    <row r="240" spans="1:28" x14ac:dyDescent="0.25">
      <c r="A240" s="3"/>
      <c r="B240" s="216" t="s">
        <v>509</v>
      </c>
      <c r="C240" s="33" t="s">
        <v>291</v>
      </c>
      <c r="D240" s="33" t="s">
        <v>289</v>
      </c>
      <c r="E240" s="34"/>
      <c r="F240" s="35"/>
      <c r="G240" s="36">
        <v>1850</v>
      </c>
      <c r="H240" s="37"/>
      <c r="I240" s="38"/>
      <c r="J240" s="47"/>
      <c r="K240" s="40"/>
      <c r="L240" s="41"/>
      <c r="M240" s="34" t="s">
        <v>30</v>
      </c>
      <c r="N240" s="34">
        <v>1</v>
      </c>
      <c r="O240" s="34">
        <v>1</v>
      </c>
      <c r="P240" s="42">
        <f t="shared" si="95"/>
        <v>1</v>
      </c>
      <c r="Q240" s="114"/>
      <c r="R240" s="44"/>
      <c r="S240" s="43">
        <v>0.43</v>
      </c>
      <c r="T240" s="45">
        <f>S240*G240/1000*P240*V240</f>
        <v>0.87505000000000011</v>
      </c>
      <c r="U240" s="147"/>
      <c r="V240" s="147">
        <v>1.1000000000000001</v>
      </c>
      <c r="W240" s="1"/>
      <c r="X240" s="31"/>
      <c r="Y240" s="24"/>
      <c r="Z240" s="24"/>
      <c r="AB240" s="24"/>
    </row>
    <row r="241" spans="1:28" x14ac:dyDescent="0.25">
      <c r="A241" s="3"/>
      <c r="B241" s="216" t="s">
        <v>510</v>
      </c>
      <c r="C241" s="33" t="s">
        <v>308</v>
      </c>
      <c r="D241" s="33" t="s">
        <v>289</v>
      </c>
      <c r="E241" s="34"/>
      <c r="F241" s="35"/>
      <c r="G241" s="36">
        <v>2050</v>
      </c>
      <c r="H241" s="37"/>
      <c r="I241" s="38"/>
      <c r="J241" s="47"/>
      <c r="K241" s="40"/>
      <c r="L241" s="41"/>
      <c r="M241" s="34" t="s">
        <v>30</v>
      </c>
      <c r="N241" s="34">
        <v>2</v>
      </c>
      <c r="O241" s="34">
        <v>2</v>
      </c>
      <c r="P241" s="42">
        <f t="shared" si="95"/>
        <v>4</v>
      </c>
      <c r="Q241" s="114"/>
      <c r="R241" s="44"/>
      <c r="S241" s="43">
        <v>0.24</v>
      </c>
      <c r="T241" s="45">
        <f>S241*G241/1000*P241*V241</f>
        <v>2.0664000000000002</v>
      </c>
      <c r="U241" s="147"/>
      <c r="V241" s="147">
        <v>1.05</v>
      </c>
      <c r="W241" s="1"/>
      <c r="X241" s="31"/>
      <c r="Y241" s="24"/>
      <c r="Z241" s="24"/>
      <c r="AB241" s="24"/>
    </row>
    <row r="242" spans="1:28" x14ac:dyDescent="0.25">
      <c r="A242" s="3"/>
      <c r="B242" s="216" t="s">
        <v>511</v>
      </c>
      <c r="C242" s="33" t="s">
        <v>309</v>
      </c>
      <c r="D242" s="33" t="s">
        <v>289</v>
      </c>
      <c r="E242" s="34"/>
      <c r="F242" s="35" t="s">
        <v>0</v>
      </c>
      <c r="G242" s="36">
        <v>600</v>
      </c>
      <c r="H242" s="37"/>
      <c r="I242" s="38"/>
      <c r="J242" s="47"/>
      <c r="K242" s="40"/>
      <c r="L242" s="41"/>
      <c r="M242" s="34" t="s">
        <v>30</v>
      </c>
      <c r="N242" s="34">
        <v>1</v>
      </c>
      <c r="O242" s="34">
        <v>2</v>
      </c>
      <c r="P242" s="42">
        <f t="shared" si="95"/>
        <v>2</v>
      </c>
      <c r="Q242" s="114"/>
      <c r="R242" s="44"/>
      <c r="S242" s="43">
        <v>7.0000000000000007E-2</v>
      </c>
      <c r="T242" s="45">
        <f>S242*G242/1000*P242*V242</f>
        <v>8.8200000000000028E-2</v>
      </c>
      <c r="U242" s="147"/>
      <c r="V242" s="147">
        <v>1.05</v>
      </c>
      <c r="W242" s="1"/>
      <c r="X242" s="31"/>
      <c r="Y242" s="24"/>
      <c r="Z242" s="24"/>
      <c r="AB242" s="24"/>
    </row>
    <row r="243" spans="1:28" x14ac:dyDescent="0.25">
      <c r="A243" s="3"/>
      <c r="B243" s="32"/>
      <c r="C243" s="33"/>
      <c r="D243" s="33"/>
      <c r="E243" s="34"/>
      <c r="F243" s="35"/>
      <c r="G243" s="36"/>
      <c r="H243" s="37"/>
      <c r="I243" s="38"/>
      <c r="J243" s="47"/>
      <c r="K243" s="40"/>
      <c r="L243" s="41"/>
      <c r="M243" s="34"/>
      <c r="N243" s="34"/>
      <c r="O243" s="34"/>
      <c r="P243" s="42"/>
      <c r="Q243" s="114"/>
      <c r="R243" s="44"/>
      <c r="S243" s="43"/>
      <c r="T243" s="135">
        <f>SUM(T238:T242)</f>
        <v>4.3342499999999999</v>
      </c>
      <c r="U243" s="78"/>
      <c r="V243" s="147"/>
      <c r="W243" s="1"/>
      <c r="X243" s="31"/>
      <c r="Y243" s="24"/>
      <c r="Z243" s="24"/>
      <c r="AB243" s="24"/>
    </row>
    <row r="244" spans="1:28" x14ac:dyDescent="0.25">
      <c r="A244" s="3"/>
      <c r="B244" s="32"/>
      <c r="C244" s="33"/>
      <c r="D244" s="33"/>
      <c r="E244" s="34"/>
      <c r="F244" s="35"/>
      <c r="G244" s="36"/>
      <c r="H244" s="37"/>
      <c r="I244" s="38"/>
      <c r="J244" s="47"/>
      <c r="K244" s="40"/>
      <c r="L244" s="41"/>
      <c r="M244" s="34"/>
      <c r="N244" s="34"/>
      <c r="O244" s="34"/>
      <c r="P244" s="42"/>
      <c r="Q244" s="114"/>
      <c r="R244" s="44"/>
      <c r="S244" s="43"/>
      <c r="T244" s="45"/>
      <c r="U244" s="147"/>
      <c r="V244" s="147"/>
      <c r="W244" s="1"/>
      <c r="X244" s="31"/>
      <c r="Y244" s="24"/>
      <c r="Z244" s="24"/>
      <c r="AB244" s="24"/>
    </row>
    <row r="245" spans="1:28" x14ac:dyDescent="0.25">
      <c r="A245" s="3"/>
      <c r="B245" s="32"/>
      <c r="C245" s="102" t="s">
        <v>528</v>
      </c>
      <c r="D245" s="34"/>
      <c r="E245" s="34"/>
      <c r="F245" s="35"/>
      <c r="G245" s="36"/>
      <c r="H245" s="37"/>
      <c r="I245" s="38"/>
      <c r="J245" s="47"/>
      <c r="K245" s="40"/>
      <c r="L245" s="35"/>
      <c r="M245" s="34"/>
      <c r="N245" s="34"/>
      <c r="O245" s="34"/>
      <c r="P245" s="42"/>
      <c r="Q245" s="43"/>
      <c r="R245" s="44"/>
      <c r="S245" s="43"/>
      <c r="T245" s="45"/>
      <c r="U245" s="147"/>
      <c r="V245" s="147"/>
      <c r="W245" s="1"/>
      <c r="X245" s="24"/>
      <c r="Y245" s="24"/>
      <c r="Z245" s="24"/>
      <c r="AB245" s="24"/>
    </row>
    <row r="246" spans="1:28" x14ac:dyDescent="0.25">
      <c r="A246" s="3"/>
      <c r="B246" s="216" t="s">
        <v>512</v>
      </c>
      <c r="C246" s="49" t="s">
        <v>293</v>
      </c>
      <c r="D246" s="49" t="s">
        <v>297</v>
      </c>
      <c r="E246" s="50">
        <v>6</v>
      </c>
      <c r="F246" s="51">
        <v>150</v>
      </c>
      <c r="G246" s="52">
        <v>220</v>
      </c>
      <c r="H246" s="37">
        <f t="shared" ref="H246:H248" si="96">F246/1000*G246/1000</f>
        <v>3.3000000000000002E-2</v>
      </c>
      <c r="I246" s="38">
        <f t="shared" ref="I246:I248" si="97">H246*Q246</f>
        <v>1.5840000000000001</v>
      </c>
      <c r="J246" s="47"/>
      <c r="K246" s="54"/>
      <c r="L246" s="41" t="s">
        <v>32</v>
      </c>
      <c r="M246" s="34" t="s">
        <v>30</v>
      </c>
      <c r="N246" s="34">
        <v>2</v>
      </c>
      <c r="O246" s="34">
        <v>2</v>
      </c>
      <c r="P246" s="42">
        <f t="shared" ref="P246:P249" si="98">N246*O246</f>
        <v>4</v>
      </c>
      <c r="Q246" s="114">
        <v>48</v>
      </c>
      <c r="R246" s="44">
        <f t="shared" ref="R246:R249" si="99">P246*I246</f>
        <v>6.3360000000000003</v>
      </c>
      <c r="S246" s="56">
        <v>1</v>
      </c>
      <c r="T246" s="58">
        <f>H246*S246*P246</f>
        <v>0.13200000000000001</v>
      </c>
      <c r="U246" s="147"/>
      <c r="V246" s="147"/>
      <c r="W246" s="1"/>
      <c r="X246" s="24"/>
      <c r="Y246" s="24"/>
      <c r="Z246" s="24"/>
      <c r="AB246" s="24"/>
    </row>
    <row r="247" spans="1:28" x14ac:dyDescent="0.25">
      <c r="A247" s="3"/>
      <c r="B247" s="216" t="s">
        <v>513</v>
      </c>
      <c r="C247" s="49" t="s">
        <v>296</v>
      </c>
      <c r="D247" s="49" t="s">
        <v>297</v>
      </c>
      <c r="E247" s="50">
        <v>6</v>
      </c>
      <c r="F247" s="51">
        <v>120</v>
      </c>
      <c r="G247" s="52">
        <v>230</v>
      </c>
      <c r="H247" s="37">
        <f t="shared" si="96"/>
        <v>2.76E-2</v>
      </c>
      <c r="I247" s="38">
        <f t="shared" si="97"/>
        <v>1.3248</v>
      </c>
      <c r="J247" s="47"/>
      <c r="K247" s="54"/>
      <c r="L247" s="41" t="s">
        <v>32</v>
      </c>
      <c r="M247" s="34" t="s">
        <v>30</v>
      </c>
      <c r="N247" s="34">
        <v>2</v>
      </c>
      <c r="O247" s="34">
        <v>1</v>
      </c>
      <c r="P247" s="42">
        <f t="shared" ref="P247" si="100">N247*O247</f>
        <v>2</v>
      </c>
      <c r="Q247" s="114">
        <v>48</v>
      </c>
      <c r="R247" s="44">
        <f t="shared" si="99"/>
        <v>2.6496</v>
      </c>
      <c r="S247" s="56">
        <v>1</v>
      </c>
      <c r="T247" s="58">
        <f>H247*S247*P247</f>
        <v>5.5199999999999999E-2</v>
      </c>
      <c r="U247" s="147"/>
      <c r="V247" s="147"/>
      <c r="W247" s="1"/>
      <c r="X247" s="24"/>
      <c r="Y247" s="24"/>
      <c r="Z247" s="24"/>
      <c r="AB247" s="24"/>
    </row>
    <row r="248" spans="1:28" x14ac:dyDescent="0.25">
      <c r="A248" s="3"/>
      <c r="B248" s="216" t="s">
        <v>514</v>
      </c>
      <c r="C248" s="49" t="s">
        <v>292</v>
      </c>
      <c r="D248" s="49" t="s">
        <v>297</v>
      </c>
      <c r="E248" s="50">
        <v>6</v>
      </c>
      <c r="F248" s="51">
        <v>120</v>
      </c>
      <c r="G248" s="52">
        <v>150</v>
      </c>
      <c r="H248" s="37">
        <f t="shared" si="96"/>
        <v>1.7999999999999999E-2</v>
      </c>
      <c r="I248" s="38">
        <f t="shared" si="97"/>
        <v>0.86399999999999988</v>
      </c>
      <c r="J248" s="47"/>
      <c r="K248" s="54"/>
      <c r="L248" s="41" t="s">
        <v>32</v>
      </c>
      <c r="M248" s="34" t="s">
        <v>30</v>
      </c>
      <c r="N248" s="34">
        <v>2</v>
      </c>
      <c r="O248" s="34">
        <v>1</v>
      </c>
      <c r="P248" s="42">
        <f t="shared" si="98"/>
        <v>2</v>
      </c>
      <c r="Q248" s="114">
        <v>48</v>
      </c>
      <c r="R248" s="44">
        <f t="shared" si="99"/>
        <v>1.7279999999999998</v>
      </c>
      <c r="S248" s="56">
        <v>1</v>
      </c>
      <c r="T248" s="58">
        <f>H248*S248*P248</f>
        <v>3.5999999999999997E-2</v>
      </c>
      <c r="U248" s="147"/>
      <c r="V248" s="147"/>
      <c r="X248" s="24"/>
      <c r="Y248" s="24"/>
      <c r="Z248" s="24"/>
      <c r="AB248" s="24"/>
    </row>
    <row r="249" spans="1:28" x14ac:dyDescent="0.25">
      <c r="A249" s="3"/>
      <c r="B249" s="216" t="s">
        <v>515</v>
      </c>
      <c r="C249" s="49" t="s">
        <v>294</v>
      </c>
      <c r="D249" s="49" t="s">
        <v>295</v>
      </c>
      <c r="E249" s="50">
        <v>16</v>
      </c>
      <c r="F249" s="51"/>
      <c r="G249" s="52">
        <v>300</v>
      </c>
      <c r="H249" s="37" t="s">
        <v>0</v>
      </c>
      <c r="I249" s="38">
        <f>G249/1000*Q249</f>
        <v>0.183</v>
      </c>
      <c r="J249" s="47"/>
      <c r="K249" s="54"/>
      <c r="L249" s="41" t="s">
        <v>32</v>
      </c>
      <c r="M249" s="34" t="s">
        <v>30</v>
      </c>
      <c r="N249" s="34">
        <v>2</v>
      </c>
      <c r="O249" s="34">
        <v>2</v>
      </c>
      <c r="P249" s="42">
        <f t="shared" si="98"/>
        <v>4</v>
      </c>
      <c r="Q249" s="114">
        <v>0.61</v>
      </c>
      <c r="R249" s="44">
        <f t="shared" si="99"/>
        <v>0.73199999999999998</v>
      </c>
      <c r="S249" s="56" t="s">
        <v>0</v>
      </c>
      <c r="T249" s="58" t="s">
        <v>0</v>
      </c>
      <c r="U249" s="147"/>
      <c r="V249" s="147">
        <f>SUM(R246:R249)</f>
        <v>11.445599999999999</v>
      </c>
      <c r="W249" s="1"/>
      <c r="X249" s="24"/>
      <c r="Y249" s="24"/>
      <c r="Z249" s="24"/>
      <c r="AB249" s="24"/>
    </row>
    <row r="250" spans="1:28" x14ac:dyDescent="0.25">
      <c r="A250" s="3"/>
      <c r="B250" s="216" t="s">
        <v>516</v>
      </c>
      <c r="C250" s="49" t="s">
        <v>298</v>
      </c>
      <c r="D250" s="33" t="s">
        <v>289</v>
      </c>
      <c r="E250" s="50"/>
      <c r="F250" s="51"/>
      <c r="G250" s="52">
        <v>2500</v>
      </c>
      <c r="H250" s="53"/>
      <c r="I250" s="38"/>
      <c r="J250" s="47"/>
      <c r="K250" s="54"/>
      <c r="L250" s="51"/>
      <c r="M250" s="34" t="s">
        <v>30</v>
      </c>
      <c r="N250" s="34">
        <v>1</v>
      </c>
      <c r="O250" s="34">
        <v>1</v>
      </c>
      <c r="P250" s="42">
        <f t="shared" ref="P250:P253" si="101">N250*O250</f>
        <v>1</v>
      </c>
      <c r="Q250" s="56"/>
      <c r="R250" s="57"/>
      <c r="S250" s="56">
        <v>0.59</v>
      </c>
      <c r="T250" s="58">
        <f>G250/1000*S250*P250*V250</f>
        <v>1.5487499999999998</v>
      </c>
      <c r="U250" s="147"/>
      <c r="V250" s="147">
        <v>1.05</v>
      </c>
      <c r="W250" s="1"/>
      <c r="X250" s="24"/>
      <c r="Y250" s="24"/>
      <c r="Z250" s="24"/>
      <c r="AB250" s="24"/>
    </row>
    <row r="251" spans="1:28" x14ac:dyDescent="0.25">
      <c r="A251" s="3"/>
      <c r="B251" s="216" t="s">
        <v>517</v>
      </c>
      <c r="C251" s="49" t="s">
        <v>299</v>
      </c>
      <c r="D251" s="33" t="s">
        <v>289</v>
      </c>
      <c r="E251" s="50"/>
      <c r="F251" s="51"/>
      <c r="G251" s="52">
        <v>980</v>
      </c>
      <c r="H251" s="53"/>
      <c r="I251" s="38"/>
      <c r="J251" s="47"/>
      <c r="K251" s="54"/>
      <c r="L251" s="51"/>
      <c r="M251" s="34" t="s">
        <v>30</v>
      </c>
      <c r="N251" s="34">
        <v>1</v>
      </c>
      <c r="O251" s="34">
        <v>1</v>
      </c>
      <c r="P251" s="42">
        <f t="shared" si="101"/>
        <v>1</v>
      </c>
      <c r="Q251" s="56"/>
      <c r="R251" s="57"/>
      <c r="S251" s="56">
        <v>0.59</v>
      </c>
      <c r="T251" s="58">
        <f>G251/1000*S251*P251*V251</f>
        <v>0.60710999999999993</v>
      </c>
      <c r="U251" s="147"/>
      <c r="V251" s="147">
        <v>1.05</v>
      </c>
      <c r="W251" s="1"/>
      <c r="X251" s="24"/>
      <c r="Y251" s="24"/>
      <c r="Z251" s="24"/>
      <c r="AB251" s="24"/>
    </row>
    <row r="252" spans="1:28" x14ac:dyDescent="0.25">
      <c r="A252" s="3"/>
      <c r="B252" s="216" t="s">
        <v>518</v>
      </c>
      <c r="C252" s="49" t="s">
        <v>300</v>
      </c>
      <c r="D252" s="33" t="s">
        <v>289</v>
      </c>
      <c r="E252" s="50"/>
      <c r="F252" s="51"/>
      <c r="G252" s="52">
        <v>2500</v>
      </c>
      <c r="H252" s="53"/>
      <c r="I252" s="38"/>
      <c r="J252" s="47"/>
      <c r="K252" s="54"/>
      <c r="L252" s="51"/>
      <c r="M252" s="34" t="s">
        <v>30</v>
      </c>
      <c r="N252" s="34">
        <v>1</v>
      </c>
      <c r="O252" s="34">
        <v>1</v>
      </c>
      <c r="P252" s="42">
        <f t="shared" si="101"/>
        <v>1</v>
      </c>
      <c r="Q252" s="56"/>
      <c r="R252" s="57"/>
      <c r="S252" s="56">
        <v>0.59</v>
      </c>
      <c r="T252" s="58">
        <f>G252/1000*S252*P252*V252</f>
        <v>1.5487499999999998</v>
      </c>
      <c r="U252" s="147"/>
      <c r="V252" s="147">
        <v>1.05</v>
      </c>
      <c r="W252" s="1"/>
      <c r="X252" s="24"/>
      <c r="Y252" s="24"/>
      <c r="Z252" s="24"/>
      <c r="AB252" s="24"/>
    </row>
    <row r="253" spans="1:28" x14ac:dyDescent="0.25">
      <c r="A253" s="3"/>
      <c r="B253" s="216" t="s">
        <v>519</v>
      </c>
      <c r="C253" s="49" t="s">
        <v>301</v>
      </c>
      <c r="D253" s="33" t="s">
        <v>289</v>
      </c>
      <c r="E253" s="50"/>
      <c r="F253" s="51"/>
      <c r="G253" s="52"/>
      <c r="H253" s="53"/>
      <c r="I253" s="38"/>
      <c r="J253" s="47"/>
      <c r="K253" s="54"/>
      <c r="L253" s="51"/>
      <c r="M253" s="34" t="s">
        <v>30</v>
      </c>
      <c r="N253" s="34">
        <v>2</v>
      </c>
      <c r="O253" s="34">
        <v>1</v>
      </c>
      <c r="P253" s="42">
        <f t="shared" si="101"/>
        <v>2</v>
      </c>
      <c r="Q253" s="56"/>
      <c r="R253" s="57"/>
      <c r="S253" s="56">
        <v>0.2</v>
      </c>
      <c r="T253" s="58">
        <f>S253*P253*V253</f>
        <v>0.4</v>
      </c>
      <c r="U253" s="147"/>
      <c r="V253" s="147">
        <v>1</v>
      </c>
      <c r="X253" s="24"/>
      <c r="Y253" s="24"/>
      <c r="Z253" s="24"/>
      <c r="AB253" s="24"/>
    </row>
    <row r="254" spans="1:28" x14ac:dyDescent="0.25">
      <c r="A254" s="3"/>
      <c r="B254" s="216" t="s">
        <v>520</v>
      </c>
      <c r="C254" s="49" t="s">
        <v>302</v>
      </c>
      <c r="D254" s="33" t="s">
        <v>289</v>
      </c>
      <c r="E254" s="50"/>
      <c r="F254" s="51"/>
      <c r="G254" s="52"/>
      <c r="H254" s="53">
        <v>5.0999999999999996</v>
      </c>
      <c r="I254" s="38"/>
      <c r="J254" s="47"/>
      <c r="K254" s="54"/>
      <c r="L254" s="51"/>
      <c r="M254" s="34" t="s">
        <v>30</v>
      </c>
      <c r="N254" s="34">
        <v>1</v>
      </c>
      <c r="O254" s="34">
        <v>1</v>
      </c>
      <c r="P254" s="42">
        <f t="shared" ref="P254:P259" si="102">N254*O254</f>
        <v>1</v>
      </c>
      <c r="Q254" s="56"/>
      <c r="R254" s="57"/>
      <c r="S254" s="56">
        <v>2</v>
      </c>
      <c r="T254" s="58">
        <f t="shared" ref="T254:T259" si="103">S254*H254*P254*V254</f>
        <v>10.709999999999999</v>
      </c>
      <c r="U254" s="147"/>
      <c r="V254" s="147">
        <v>1.05</v>
      </c>
      <c r="W254" s="1"/>
      <c r="X254" s="24"/>
      <c r="Y254" s="24"/>
      <c r="Z254" s="24"/>
      <c r="AB254" s="24"/>
    </row>
    <row r="255" spans="1:28" x14ac:dyDescent="0.25">
      <c r="A255" s="3"/>
      <c r="B255" s="216" t="s">
        <v>521</v>
      </c>
      <c r="C255" s="49" t="s">
        <v>303</v>
      </c>
      <c r="D255" s="33" t="s">
        <v>289</v>
      </c>
      <c r="E255" s="50"/>
      <c r="F255" s="51"/>
      <c r="G255" s="52"/>
      <c r="H255" s="53">
        <v>0.76</v>
      </c>
      <c r="I255" s="38"/>
      <c r="J255" s="47"/>
      <c r="K255" s="54"/>
      <c r="L255" s="51"/>
      <c r="M255" s="34" t="s">
        <v>30</v>
      </c>
      <c r="N255" s="34">
        <v>1</v>
      </c>
      <c r="O255" s="34">
        <v>1</v>
      </c>
      <c r="P255" s="42">
        <f t="shared" si="102"/>
        <v>1</v>
      </c>
      <c r="Q255" s="56"/>
      <c r="R255" s="57"/>
      <c r="S255" s="56">
        <v>2</v>
      </c>
      <c r="T255" s="58">
        <f t="shared" si="103"/>
        <v>1.5960000000000001</v>
      </c>
      <c r="U255" s="147"/>
      <c r="V255" s="147">
        <v>1.05</v>
      </c>
      <c r="W255" s="1"/>
      <c r="X255" s="24"/>
      <c r="Y255" s="24"/>
      <c r="Z255" s="24"/>
      <c r="AB255" s="24"/>
    </row>
    <row r="256" spans="1:28" x14ac:dyDescent="0.25">
      <c r="A256" s="3"/>
      <c r="B256" s="216" t="s">
        <v>522</v>
      </c>
      <c r="C256" s="49" t="s">
        <v>304</v>
      </c>
      <c r="D256" s="33" t="s">
        <v>289</v>
      </c>
      <c r="E256" s="50"/>
      <c r="F256" s="51"/>
      <c r="G256" s="52"/>
      <c r="H256" s="53">
        <v>1.23</v>
      </c>
      <c r="I256" s="38"/>
      <c r="J256" s="47"/>
      <c r="K256" s="54"/>
      <c r="L256" s="51"/>
      <c r="M256" s="34" t="s">
        <v>30</v>
      </c>
      <c r="N256" s="34">
        <v>1</v>
      </c>
      <c r="O256" s="34">
        <v>1</v>
      </c>
      <c r="P256" s="42">
        <f t="shared" si="102"/>
        <v>1</v>
      </c>
      <c r="Q256" s="56"/>
      <c r="R256" s="57"/>
      <c r="S256" s="56">
        <v>2</v>
      </c>
      <c r="T256" s="58">
        <f t="shared" si="103"/>
        <v>2.5830000000000002</v>
      </c>
      <c r="U256" s="147"/>
      <c r="V256" s="147">
        <v>1.05</v>
      </c>
      <c r="W256" s="1"/>
      <c r="X256" s="24"/>
      <c r="Y256" s="24"/>
      <c r="Z256" s="24"/>
      <c r="AB256" s="24"/>
    </row>
    <row r="257" spans="1:28" x14ac:dyDescent="0.25">
      <c r="A257" s="3"/>
      <c r="B257" s="216" t="s">
        <v>523</v>
      </c>
      <c r="C257" s="49" t="s">
        <v>305</v>
      </c>
      <c r="D257" s="33" t="s">
        <v>289</v>
      </c>
      <c r="E257" s="50"/>
      <c r="F257" s="51"/>
      <c r="G257" s="52"/>
      <c r="H257" s="53">
        <v>1.1000000000000001</v>
      </c>
      <c r="I257" s="38"/>
      <c r="J257" s="47"/>
      <c r="K257" s="54"/>
      <c r="L257" s="51"/>
      <c r="M257" s="34" t="s">
        <v>30</v>
      </c>
      <c r="N257" s="34">
        <v>2</v>
      </c>
      <c r="O257" s="34">
        <v>1</v>
      </c>
      <c r="P257" s="42">
        <f t="shared" si="102"/>
        <v>2</v>
      </c>
      <c r="Q257" s="56"/>
      <c r="R257" s="57"/>
      <c r="S257" s="56">
        <v>2</v>
      </c>
      <c r="T257" s="58">
        <f t="shared" si="103"/>
        <v>4.620000000000001</v>
      </c>
      <c r="U257" s="147"/>
      <c r="V257" s="147">
        <v>1.05</v>
      </c>
      <c r="W257" s="1"/>
      <c r="X257" s="24"/>
      <c r="Y257" s="24"/>
      <c r="Z257" s="24"/>
      <c r="AB257" s="24"/>
    </row>
    <row r="258" spans="1:28" x14ac:dyDescent="0.25">
      <c r="A258" s="3"/>
      <c r="B258" s="216" t="s">
        <v>524</v>
      </c>
      <c r="C258" s="49" t="s">
        <v>306</v>
      </c>
      <c r="D258" s="33" t="s">
        <v>289</v>
      </c>
      <c r="E258" s="50"/>
      <c r="F258" s="51"/>
      <c r="G258" s="52"/>
      <c r="H258" s="53">
        <v>1.1000000000000001</v>
      </c>
      <c r="I258" s="38"/>
      <c r="J258" s="47"/>
      <c r="K258" s="54"/>
      <c r="L258" s="51"/>
      <c r="M258" s="34" t="s">
        <v>30</v>
      </c>
      <c r="N258" s="34">
        <v>2</v>
      </c>
      <c r="O258" s="34">
        <v>1</v>
      </c>
      <c r="P258" s="42">
        <f t="shared" si="102"/>
        <v>2</v>
      </c>
      <c r="Q258" s="56"/>
      <c r="R258" s="57"/>
      <c r="S258" s="56">
        <v>2</v>
      </c>
      <c r="T258" s="58">
        <f t="shared" si="103"/>
        <v>4.620000000000001</v>
      </c>
      <c r="U258" s="147"/>
      <c r="V258" s="147">
        <v>1.05</v>
      </c>
      <c r="W258" s="1"/>
      <c r="X258" s="24"/>
      <c r="Y258" s="24"/>
      <c r="Z258" s="24"/>
      <c r="AB258" s="24"/>
    </row>
    <row r="259" spans="1:28" x14ac:dyDescent="0.25">
      <c r="A259" s="3"/>
      <c r="B259" s="216" t="s">
        <v>525</v>
      </c>
      <c r="C259" s="49" t="s">
        <v>307</v>
      </c>
      <c r="D259" s="33" t="s">
        <v>289</v>
      </c>
      <c r="E259" s="50"/>
      <c r="F259" s="51"/>
      <c r="G259" s="52"/>
      <c r="H259" s="53">
        <v>1.39</v>
      </c>
      <c r="I259" s="38"/>
      <c r="J259" s="47"/>
      <c r="K259" s="54"/>
      <c r="L259" s="51"/>
      <c r="M259" s="34" t="s">
        <v>30</v>
      </c>
      <c r="N259" s="34">
        <v>2</v>
      </c>
      <c r="O259" s="34">
        <v>1</v>
      </c>
      <c r="P259" s="42">
        <f t="shared" si="102"/>
        <v>2</v>
      </c>
      <c r="Q259" s="56"/>
      <c r="R259" s="57"/>
      <c r="S259" s="56">
        <v>2</v>
      </c>
      <c r="T259" s="58">
        <f t="shared" si="103"/>
        <v>5.8380000000000001</v>
      </c>
      <c r="U259" s="147"/>
      <c r="V259" s="147">
        <v>1.05</v>
      </c>
      <c r="W259" s="1"/>
      <c r="X259" s="24"/>
      <c r="Y259" s="24"/>
      <c r="Z259" s="24"/>
      <c r="AB259" s="24"/>
    </row>
    <row r="260" spans="1:28" x14ac:dyDescent="0.25">
      <c r="A260" s="3"/>
      <c r="B260" s="216" t="s">
        <v>533</v>
      </c>
      <c r="C260" s="49" t="s">
        <v>529</v>
      </c>
      <c r="D260" s="49">
        <v>20</v>
      </c>
      <c r="E260" s="50"/>
      <c r="F260" s="51"/>
      <c r="G260" s="52"/>
      <c r="H260" s="53" t="s">
        <v>0</v>
      </c>
      <c r="I260" s="38">
        <f>Q260</f>
        <v>3.5</v>
      </c>
      <c r="J260" s="47"/>
      <c r="K260" s="54"/>
      <c r="L260" s="51" t="s">
        <v>32</v>
      </c>
      <c r="M260" s="34" t="s">
        <v>30</v>
      </c>
      <c r="N260" s="34">
        <v>2</v>
      </c>
      <c r="O260" s="34">
        <v>1</v>
      </c>
      <c r="P260" s="42">
        <f t="shared" ref="P260:P261" si="104">N260*O260</f>
        <v>2</v>
      </c>
      <c r="Q260" s="56">
        <v>3.5</v>
      </c>
      <c r="R260" s="44">
        <f t="shared" ref="R260:R264" si="105">P260*I260</f>
        <v>7</v>
      </c>
      <c r="S260" s="56"/>
      <c r="T260" s="58"/>
      <c r="U260" s="147"/>
      <c r="V260" s="147"/>
      <c r="W260" s="1"/>
      <c r="X260" s="24"/>
      <c r="Y260" s="24"/>
      <c r="Z260" s="24"/>
      <c r="AB260" s="24"/>
    </row>
    <row r="261" spans="1:28" x14ac:dyDescent="0.25">
      <c r="A261" s="3"/>
      <c r="B261" s="216" t="s">
        <v>534</v>
      </c>
      <c r="C261" s="49" t="s">
        <v>530</v>
      </c>
      <c r="D261" s="49" t="s">
        <v>297</v>
      </c>
      <c r="E261" s="50">
        <v>6</v>
      </c>
      <c r="F261" s="51">
        <v>40</v>
      </c>
      <c r="G261" s="52">
        <v>80</v>
      </c>
      <c r="H261" s="37">
        <f t="shared" ref="H261" si="106">F261/1000*G261/1000</f>
        <v>3.2000000000000002E-3</v>
      </c>
      <c r="I261" s="38">
        <f t="shared" ref="I261" si="107">H261*Q261</f>
        <v>0.15360000000000001</v>
      </c>
      <c r="J261" s="47"/>
      <c r="K261" s="54"/>
      <c r="L261" s="51" t="s">
        <v>32</v>
      </c>
      <c r="M261" s="34" t="s">
        <v>30</v>
      </c>
      <c r="N261" s="34">
        <v>2</v>
      </c>
      <c r="O261" s="34">
        <v>1</v>
      </c>
      <c r="P261" s="42">
        <f t="shared" si="104"/>
        <v>2</v>
      </c>
      <c r="Q261" s="56">
        <v>48</v>
      </c>
      <c r="R261" s="44">
        <f t="shared" si="105"/>
        <v>0.30720000000000003</v>
      </c>
      <c r="S261" s="56"/>
      <c r="T261" s="58"/>
      <c r="U261" s="147"/>
      <c r="V261" s="147"/>
      <c r="W261" s="1"/>
      <c r="X261" s="24"/>
      <c r="Y261" s="24"/>
      <c r="Z261" s="24"/>
      <c r="AB261" s="24"/>
    </row>
    <row r="262" spans="1:28" x14ac:dyDescent="0.25">
      <c r="A262" s="3"/>
      <c r="B262" s="216" t="s">
        <v>535</v>
      </c>
      <c r="C262" s="33" t="s">
        <v>538</v>
      </c>
      <c r="D262" s="49"/>
      <c r="E262" s="50"/>
      <c r="F262" s="51"/>
      <c r="G262" s="52"/>
      <c r="H262" s="53"/>
      <c r="I262" s="38">
        <f>Q262</f>
        <v>0.11899999999999999</v>
      </c>
      <c r="J262" s="47"/>
      <c r="K262" s="54"/>
      <c r="L262" s="51" t="s">
        <v>91</v>
      </c>
      <c r="M262" s="34" t="s">
        <v>30</v>
      </c>
      <c r="N262" s="34">
        <v>8</v>
      </c>
      <c r="O262" s="34">
        <v>1</v>
      </c>
      <c r="P262" s="42">
        <f t="shared" ref="P262:P264" si="108">N262*O262</f>
        <v>8</v>
      </c>
      <c r="Q262" s="56">
        <v>0.11899999999999999</v>
      </c>
      <c r="R262" s="44">
        <f t="shared" si="105"/>
        <v>0.95199999999999996</v>
      </c>
      <c r="S262" s="56"/>
      <c r="T262" s="58"/>
      <c r="U262" s="147"/>
      <c r="V262" s="147"/>
      <c r="X262" s="1"/>
      <c r="Y262" s="24"/>
      <c r="Z262" s="24"/>
      <c r="AB262" s="24"/>
    </row>
    <row r="263" spans="1:28" x14ac:dyDescent="0.25">
      <c r="A263" s="3"/>
      <c r="B263" s="216" t="s">
        <v>536</v>
      </c>
      <c r="C263" s="33" t="s">
        <v>531</v>
      </c>
      <c r="D263" s="49"/>
      <c r="E263" s="50"/>
      <c r="F263" s="51"/>
      <c r="G263" s="52"/>
      <c r="H263" s="53"/>
      <c r="I263" s="38">
        <f>Q263</f>
        <v>0.03</v>
      </c>
      <c r="J263" s="47"/>
      <c r="K263" s="54"/>
      <c r="L263" s="51" t="s">
        <v>147</v>
      </c>
      <c r="M263" s="34" t="s">
        <v>30</v>
      </c>
      <c r="N263" s="34">
        <v>8</v>
      </c>
      <c r="O263" s="34">
        <v>1</v>
      </c>
      <c r="P263" s="42">
        <f t="shared" si="108"/>
        <v>8</v>
      </c>
      <c r="Q263" s="56">
        <v>0.03</v>
      </c>
      <c r="R263" s="44">
        <f t="shared" si="105"/>
        <v>0.24</v>
      </c>
      <c r="S263" s="56"/>
      <c r="T263" s="58"/>
      <c r="U263" s="147"/>
      <c r="V263" s="147"/>
      <c r="X263" s="1"/>
      <c r="Y263" s="24"/>
      <c r="Z263" s="24"/>
      <c r="AB263" s="24"/>
    </row>
    <row r="264" spans="1:28" x14ac:dyDescent="0.25">
      <c r="A264" s="3"/>
      <c r="B264" s="216" t="s">
        <v>537</v>
      </c>
      <c r="C264" s="33" t="s">
        <v>532</v>
      </c>
      <c r="D264" s="49"/>
      <c r="E264" s="50"/>
      <c r="F264" s="51"/>
      <c r="G264" s="52"/>
      <c r="H264" s="53"/>
      <c r="I264" s="38">
        <f>Q264</f>
        <v>0.01</v>
      </c>
      <c r="J264" s="47"/>
      <c r="K264" s="54"/>
      <c r="L264" s="51" t="s">
        <v>91</v>
      </c>
      <c r="M264" s="34" t="s">
        <v>30</v>
      </c>
      <c r="N264" s="34">
        <v>8</v>
      </c>
      <c r="O264" s="34">
        <v>2</v>
      </c>
      <c r="P264" s="42">
        <f t="shared" si="108"/>
        <v>16</v>
      </c>
      <c r="Q264" s="56">
        <v>0.01</v>
      </c>
      <c r="R264" s="44">
        <f t="shared" si="105"/>
        <v>0.16</v>
      </c>
      <c r="S264" s="56"/>
      <c r="T264" s="58"/>
      <c r="U264" s="147"/>
      <c r="V264" s="147"/>
      <c r="X264" s="1"/>
      <c r="Y264" s="24"/>
      <c r="Z264" s="24"/>
      <c r="AB264" s="24"/>
    </row>
    <row r="265" spans="1:28" x14ac:dyDescent="0.25">
      <c r="A265" s="3"/>
      <c r="B265" s="48"/>
      <c r="C265" s="49"/>
      <c r="D265" s="50"/>
      <c r="E265" s="50"/>
      <c r="F265" s="51"/>
      <c r="G265" s="52"/>
      <c r="H265" s="53"/>
      <c r="I265" s="38"/>
      <c r="J265" s="47"/>
      <c r="K265" s="54"/>
      <c r="L265" s="51"/>
      <c r="M265" s="50"/>
      <c r="N265" s="50"/>
      <c r="O265" s="50"/>
      <c r="P265" s="55"/>
      <c r="Q265" s="56"/>
      <c r="R265" s="103">
        <f>SUM(R246:R259)</f>
        <v>11.445599999999999</v>
      </c>
      <c r="S265" s="56" t="s">
        <v>0</v>
      </c>
      <c r="T265" s="113">
        <f>SUM(T246:T259)</f>
        <v>34.294810000000005</v>
      </c>
      <c r="U265" s="78"/>
      <c r="V265" s="147"/>
      <c r="W265" s="165"/>
      <c r="X265" s="24"/>
      <c r="Y265" s="24"/>
      <c r="Z265" s="24"/>
      <c r="AB265" s="24"/>
    </row>
    <row r="266" spans="1:28" ht="15.75" thickBot="1" x14ac:dyDescent="0.3">
      <c r="A266" s="3"/>
      <c r="B266" s="151"/>
      <c r="C266" s="152"/>
      <c r="D266" s="153"/>
      <c r="E266" s="153"/>
      <c r="F266" s="154"/>
      <c r="G266" s="155"/>
      <c r="H266" s="156"/>
      <c r="I266" s="157"/>
      <c r="J266" s="158"/>
      <c r="K266" s="159"/>
      <c r="L266" s="154"/>
      <c r="M266" s="153"/>
      <c r="N266" s="153"/>
      <c r="O266" s="153"/>
      <c r="P266" s="137"/>
      <c r="Q266" s="160"/>
      <c r="R266" s="161"/>
      <c r="S266" s="160"/>
      <c r="T266" s="162"/>
      <c r="U266" s="147"/>
      <c r="V266" s="147"/>
      <c r="W266" s="1"/>
      <c r="X266" s="24"/>
      <c r="Y266" s="24"/>
      <c r="Z266" s="24"/>
      <c r="AB266" s="24"/>
    </row>
  </sheetData>
  <mergeCells count="10">
    <mergeCell ref="B80:B81"/>
    <mergeCell ref="J80:J81"/>
    <mergeCell ref="K80:K81"/>
    <mergeCell ref="N80:P80"/>
    <mergeCell ref="N6:P6"/>
    <mergeCell ref="B68:C68"/>
    <mergeCell ref="B71:C71"/>
    <mergeCell ref="B6:B7"/>
    <mergeCell ref="J6:J7"/>
    <mergeCell ref="K6:K7"/>
  </mergeCells>
  <pageMargins left="0.70866141732283472" right="0.70866141732283472" top="0.98425196850393704" bottom="0.59055118110236227" header="0.31496062992125984" footer="0.31496062992125984"/>
  <pageSetup paperSize="9" scale="61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workbookViewId="0">
      <selection activeCell="AC70" sqref="AC70"/>
    </sheetView>
  </sheetViews>
  <sheetFormatPr defaultRowHeight="14.25" x14ac:dyDescent="0.25"/>
  <cols>
    <col min="1" max="2" width="9.140625" style="170"/>
    <col min="3" max="3" width="5.42578125" style="171" customWidth="1"/>
    <col min="4" max="4" width="23.7109375" style="171" customWidth="1"/>
    <col min="5" max="5" width="6.140625" style="171" customWidth="1"/>
    <col min="6" max="6" width="8.85546875" style="171" customWidth="1"/>
    <col min="7" max="7" width="11.85546875" style="171" customWidth="1"/>
    <col min="8" max="8" width="11" style="173" customWidth="1"/>
    <col min="9" max="9" width="11.28515625" style="174" customWidth="1"/>
    <col min="10" max="10" width="9.140625" style="171" customWidth="1"/>
    <col min="11" max="11" width="8.140625" style="175" customWidth="1"/>
    <col min="12" max="193" width="9.140625" style="170"/>
    <col min="194" max="194" width="6.5703125" style="170" customWidth="1"/>
    <col min="195" max="195" width="19.42578125" style="170" customWidth="1"/>
    <col min="196" max="196" width="9.5703125" style="170" customWidth="1"/>
    <col min="197" max="197" width="5.7109375" style="170" bestFit="1" customWidth="1"/>
    <col min="198" max="198" width="10.28515625" style="170" bestFit="1" customWidth="1"/>
    <col min="199" max="199" width="13.28515625" style="170" bestFit="1" customWidth="1"/>
    <col min="200" max="200" width="10.140625" style="170" customWidth="1"/>
    <col min="201" max="201" width="10.7109375" style="170" bestFit="1" customWidth="1"/>
    <col min="202" max="202" width="13.5703125" style="170" customWidth="1"/>
    <col min="203" max="203" width="9.140625" style="170"/>
    <col min="204" max="204" width="6" style="170" bestFit="1" customWidth="1"/>
    <col min="205" max="205" width="9.85546875" style="170" bestFit="1" customWidth="1"/>
    <col min="206" max="206" width="9" style="170" customWidth="1"/>
    <col min="207" max="207" width="10" style="170" bestFit="1" customWidth="1"/>
    <col min="208" max="208" width="9.7109375" style="170" bestFit="1" customWidth="1"/>
    <col min="209" max="209" width="11.42578125" style="170" bestFit="1" customWidth="1"/>
    <col min="210" max="210" width="0.42578125" style="170" customWidth="1"/>
    <col min="211" max="449" width="9.140625" style="170"/>
    <col min="450" max="450" width="6.5703125" style="170" customWidth="1"/>
    <col min="451" max="451" width="19.42578125" style="170" customWidth="1"/>
    <col min="452" max="452" width="9.5703125" style="170" customWidth="1"/>
    <col min="453" max="453" width="5.7109375" style="170" bestFit="1" customWidth="1"/>
    <col min="454" max="454" width="10.28515625" style="170" bestFit="1" customWidth="1"/>
    <col min="455" max="455" width="13.28515625" style="170" bestFit="1" customWidth="1"/>
    <col min="456" max="456" width="10.140625" style="170" customWidth="1"/>
    <col min="457" max="457" width="10.7109375" style="170" bestFit="1" customWidth="1"/>
    <col min="458" max="458" width="13.5703125" style="170" customWidth="1"/>
    <col min="459" max="459" width="9.140625" style="170"/>
    <col min="460" max="460" width="6" style="170" bestFit="1" customWidth="1"/>
    <col min="461" max="461" width="9.85546875" style="170" bestFit="1" customWidth="1"/>
    <col min="462" max="462" width="9" style="170" customWidth="1"/>
    <col min="463" max="463" width="10" style="170" bestFit="1" customWidth="1"/>
    <col min="464" max="464" width="9.7109375" style="170" bestFit="1" customWidth="1"/>
    <col min="465" max="465" width="11.42578125" style="170" bestFit="1" customWidth="1"/>
    <col min="466" max="466" width="0.42578125" style="170" customWidth="1"/>
    <col min="467" max="705" width="9.140625" style="170"/>
    <col min="706" max="706" width="6.5703125" style="170" customWidth="1"/>
    <col min="707" max="707" width="19.42578125" style="170" customWidth="1"/>
    <col min="708" max="708" width="9.5703125" style="170" customWidth="1"/>
    <col min="709" max="709" width="5.7109375" style="170" bestFit="1" customWidth="1"/>
    <col min="710" max="710" width="10.28515625" style="170" bestFit="1" customWidth="1"/>
    <col min="711" max="711" width="13.28515625" style="170" bestFit="1" customWidth="1"/>
    <col min="712" max="712" width="10.140625" style="170" customWidth="1"/>
    <col min="713" max="713" width="10.7109375" style="170" bestFit="1" customWidth="1"/>
    <col min="714" max="714" width="13.5703125" style="170" customWidth="1"/>
    <col min="715" max="715" width="9.140625" style="170"/>
    <col min="716" max="716" width="6" style="170" bestFit="1" customWidth="1"/>
    <col min="717" max="717" width="9.85546875" style="170" bestFit="1" customWidth="1"/>
    <col min="718" max="718" width="9" style="170" customWidth="1"/>
    <col min="719" max="719" width="10" style="170" bestFit="1" customWidth="1"/>
    <col min="720" max="720" width="9.7109375" style="170" bestFit="1" customWidth="1"/>
    <col min="721" max="721" width="11.42578125" style="170" bestFit="1" customWidth="1"/>
    <col min="722" max="722" width="0.42578125" style="170" customWidth="1"/>
    <col min="723" max="961" width="9.140625" style="170"/>
    <col min="962" max="962" width="6.5703125" style="170" customWidth="1"/>
    <col min="963" max="963" width="19.42578125" style="170" customWidth="1"/>
    <col min="964" max="964" width="9.5703125" style="170" customWidth="1"/>
    <col min="965" max="965" width="5.7109375" style="170" bestFit="1" customWidth="1"/>
    <col min="966" max="966" width="10.28515625" style="170" bestFit="1" customWidth="1"/>
    <col min="967" max="967" width="13.28515625" style="170" bestFit="1" customWidth="1"/>
    <col min="968" max="968" width="10.140625" style="170" customWidth="1"/>
    <col min="969" max="969" width="10.7109375" style="170" bestFit="1" customWidth="1"/>
    <col min="970" max="970" width="13.5703125" style="170" customWidth="1"/>
    <col min="971" max="971" width="9.140625" style="170"/>
    <col min="972" max="972" width="6" style="170" bestFit="1" customWidth="1"/>
    <col min="973" max="973" width="9.85546875" style="170" bestFit="1" customWidth="1"/>
    <col min="974" max="974" width="9" style="170" customWidth="1"/>
    <col min="975" max="975" width="10" style="170" bestFit="1" customWidth="1"/>
    <col min="976" max="976" width="9.7109375" style="170" bestFit="1" customWidth="1"/>
    <col min="977" max="977" width="11.42578125" style="170" bestFit="1" customWidth="1"/>
    <col min="978" max="978" width="0.42578125" style="170" customWidth="1"/>
    <col min="979" max="1217" width="9.140625" style="170"/>
    <col min="1218" max="1218" width="6.5703125" style="170" customWidth="1"/>
    <col min="1219" max="1219" width="19.42578125" style="170" customWidth="1"/>
    <col min="1220" max="1220" width="9.5703125" style="170" customWidth="1"/>
    <col min="1221" max="1221" width="5.7109375" style="170" bestFit="1" customWidth="1"/>
    <col min="1222" max="1222" width="10.28515625" style="170" bestFit="1" customWidth="1"/>
    <col min="1223" max="1223" width="13.28515625" style="170" bestFit="1" customWidth="1"/>
    <col min="1224" max="1224" width="10.140625" style="170" customWidth="1"/>
    <col min="1225" max="1225" width="10.7109375" style="170" bestFit="1" customWidth="1"/>
    <col min="1226" max="1226" width="13.5703125" style="170" customWidth="1"/>
    <col min="1227" max="1227" width="9.140625" style="170"/>
    <col min="1228" max="1228" width="6" style="170" bestFit="1" customWidth="1"/>
    <col min="1229" max="1229" width="9.85546875" style="170" bestFit="1" customWidth="1"/>
    <col min="1230" max="1230" width="9" style="170" customWidth="1"/>
    <col min="1231" max="1231" width="10" style="170" bestFit="1" customWidth="1"/>
    <col min="1232" max="1232" width="9.7109375" style="170" bestFit="1" customWidth="1"/>
    <col min="1233" max="1233" width="11.42578125" style="170" bestFit="1" customWidth="1"/>
    <col min="1234" max="1234" width="0.42578125" style="170" customWidth="1"/>
    <col min="1235" max="1473" width="9.140625" style="170"/>
    <col min="1474" max="1474" width="6.5703125" style="170" customWidth="1"/>
    <col min="1475" max="1475" width="19.42578125" style="170" customWidth="1"/>
    <col min="1476" max="1476" width="9.5703125" style="170" customWidth="1"/>
    <col min="1477" max="1477" width="5.7109375" style="170" bestFit="1" customWidth="1"/>
    <col min="1478" max="1478" width="10.28515625" style="170" bestFit="1" customWidth="1"/>
    <col min="1479" max="1479" width="13.28515625" style="170" bestFit="1" customWidth="1"/>
    <col min="1480" max="1480" width="10.140625" style="170" customWidth="1"/>
    <col min="1481" max="1481" width="10.7109375" style="170" bestFit="1" customWidth="1"/>
    <col min="1482" max="1482" width="13.5703125" style="170" customWidth="1"/>
    <col min="1483" max="1483" width="9.140625" style="170"/>
    <col min="1484" max="1484" width="6" style="170" bestFit="1" customWidth="1"/>
    <col min="1485" max="1485" width="9.85546875" style="170" bestFit="1" customWidth="1"/>
    <col min="1486" max="1486" width="9" style="170" customWidth="1"/>
    <col min="1487" max="1487" width="10" style="170" bestFit="1" customWidth="1"/>
    <col min="1488" max="1488" width="9.7109375" style="170" bestFit="1" customWidth="1"/>
    <col min="1489" max="1489" width="11.42578125" style="170" bestFit="1" customWidth="1"/>
    <col min="1490" max="1490" width="0.42578125" style="170" customWidth="1"/>
    <col min="1491" max="1729" width="9.140625" style="170"/>
    <col min="1730" max="1730" width="6.5703125" style="170" customWidth="1"/>
    <col min="1731" max="1731" width="19.42578125" style="170" customWidth="1"/>
    <col min="1732" max="1732" width="9.5703125" style="170" customWidth="1"/>
    <col min="1733" max="1733" width="5.7109375" style="170" bestFit="1" customWidth="1"/>
    <col min="1734" max="1734" width="10.28515625" style="170" bestFit="1" customWidth="1"/>
    <col min="1735" max="1735" width="13.28515625" style="170" bestFit="1" customWidth="1"/>
    <col min="1736" max="1736" width="10.140625" style="170" customWidth="1"/>
    <col min="1737" max="1737" width="10.7109375" style="170" bestFit="1" customWidth="1"/>
    <col min="1738" max="1738" width="13.5703125" style="170" customWidth="1"/>
    <col min="1739" max="1739" width="9.140625" style="170"/>
    <col min="1740" max="1740" width="6" style="170" bestFit="1" customWidth="1"/>
    <col min="1741" max="1741" width="9.85546875" style="170" bestFit="1" customWidth="1"/>
    <col min="1742" max="1742" width="9" style="170" customWidth="1"/>
    <col min="1743" max="1743" width="10" style="170" bestFit="1" customWidth="1"/>
    <col min="1744" max="1744" width="9.7109375" style="170" bestFit="1" customWidth="1"/>
    <col min="1745" max="1745" width="11.42578125" style="170" bestFit="1" customWidth="1"/>
    <col min="1746" max="1746" width="0.42578125" style="170" customWidth="1"/>
    <col min="1747" max="1985" width="9.140625" style="170"/>
    <col min="1986" max="1986" width="6.5703125" style="170" customWidth="1"/>
    <col min="1987" max="1987" width="19.42578125" style="170" customWidth="1"/>
    <col min="1988" max="1988" width="9.5703125" style="170" customWidth="1"/>
    <col min="1989" max="1989" width="5.7109375" style="170" bestFit="1" customWidth="1"/>
    <col min="1990" max="1990" width="10.28515625" style="170" bestFit="1" customWidth="1"/>
    <col min="1991" max="1991" width="13.28515625" style="170" bestFit="1" customWidth="1"/>
    <col min="1992" max="1992" width="10.140625" style="170" customWidth="1"/>
    <col min="1993" max="1993" width="10.7109375" style="170" bestFit="1" customWidth="1"/>
    <col min="1994" max="1994" width="13.5703125" style="170" customWidth="1"/>
    <col min="1995" max="1995" width="9.140625" style="170"/>
    <col min="1996" max="1996" width="6" style="170" bestFit="1" customWidth="1"/>
    <col min="1997" max="1997" width="9.85546875" style="170" bestFit="1" customWidth="1"/>
    <col min="1998" max="1998" width="9" style="170" customWidth="1"/>
    <col min="1999" max="1999" width="10" style="170" bestFit="1" customWidth="1"/>
    <col min="2000" max="2000" width="9.7109375" style="170" bestFit="1" customWidth="1"/>
    <col min="2001" max="2001" width="11.42578125" style="170" bestFit="1" customWidth="1"/>
    <col min="2002" max="2002" width="0.42578125" style="170" customWidth="1"/>
    <col min="2003" max="2241" width="9.140625" style="170"/>
    <col min="2242" max="2242" width="6.5703125" style="170" customWidth="1"/>
    <col min="2243" max="2243" width="19.42578125" style="170" customWidth="1"/>
    <col min="2244" max="2244" width="9.5703125" style="170" customWidth="1"/>
    <col min="2245" max="2245" width="5.7109375" style="170" bestFit="1" customWidth="1"/>
    <col min="2246" max="2246" width="10.28515625" style="170" bestFit="1" customWidth="1"/>
    <col min="2247" max="2247" width="13.28515625" style="170" bestFit="1" customWidth="1"/>
    <col min="2248" max="2248" width="10.140625" style="170" customWidth="1"/>
    <col min="2249" max="2249" width="10.7109375" style="170" bestFit="1" customWidth="1"/>
    <col min="2250" max="2250" width="13.5703125" style="170" customWidth="1"/>
    <col min="2251" max="2251" width="9.140625" style="170"/>
    <col min="2252" max="2252" width="6" style="170" bestFit="1" customWidth="1"/>
    <col min="2253" max="2253" width="9.85546875" style="170" bestFit="1" customWidth="1"/>
    <col min="2254" max="2254" width="9" style="170" customWidth="1"/>
    <col min="2255" max="2255" width="10" style="170" bestFit="1" customWidth="1"/>
    <col min="2256" max="2256" width="9.7109375" style="170" bestFit="1" customWidth="1"/>
    <col min="2257" max="2257" width="11.42578125" style="170" bestFit="1" customWidth="1"/>
    <col min="2258" max="2258" width="0.42578125" style="170" customWidth="1"/>
    <col min="2259" max="2497" width="9.140625" style="170"/>
    <col min="2498" max="2498" width="6.5703125" style="170" customWidth="1"/>
    <col min="2499" max="2499" width="19.42578125" style="170" customWidth="1"/>
    <col min="2500" max="2500" width="9.5703125" style="170" customWidth="1"/>
    <col min="2501" max="2501" width="5.7109375" style="170" bestFit="1" customWidth="1"/>
    <col min="2502" max="2502" width="10.28515625" style="170" bestFit="1" customWidth="1"/>
    <col min="2503" max="2503" width="13.28515625" style="170" bestFit="1" customWidth="1"/>
    <col min="2504" max="2504" width="10.140625" style="170" customWidth="1"/>
    <col min="2505" max="2505" width="10.7109375" style="170" bestFit="1" customWidth="1"/>
    <col min="2506" max="2506" width="13.5703125" style="170" customWidth="1"/>
    <col min="2507" max="2507" width="9.140625" style="170"/>
    <col min="2508" max="2508" width="6" style="170" bestFit="1" customWidth="1"/>
    <col min="2509" max="2509" width="9.85546875" style="170" bestFit="1" customWidth="1"/>
    <col min="2510" max="2510" width="9" style="170" customWidth="1"/>
    <col min="2511" max="2511" width="10" style="170" bestFit="1" customWidth="1"/>
    <col min="2512" max="2512" width="9.7109375" style="170" bestFit="1" customWidth="1"/>
    <col min="2513" max="2513" width="11.42578125" style="170" bestFit="1" customWidth="1"/>
    <col min="2514" max="2514" width="0.42578125" style="170" customWidth="1"/>
    <col min="2515" max="2753" width="9.140625" style="170"/>
    <col min="2754" max="2754" width="6.5703125" style="170" customWidth="1"/>
    <col min="2755" max="2755" width="19.42578125" style="170" customWidth="1"/>
    <col min="2756" max="2756" width="9.5703125" style="170" customWidth="1"/>
    <col min="2757" max="2757" width="5.7109375" style="170" bestFit="1" customWidth="1"/>
    <col min="2758" max="2758" width="10.28515625" style="170" bestFit="1" customWidth="1"/>
    <col min="2759" max="2759" width="13.28515625" style="170" bestFit="1" customWidth="1"/>
    <col min="2760" max="2760" width="10.140625" style="170" customWidth="1"/>
    <col min="2761" max="2761" width="10.7109375" style="170" bestFit="1" customWidth="1"/>
    <col min="2762" max="2762" width="13.5703125" style="170" customWidth="1"/>
    <col min="2763" max="2763" width="9.140625" style="170"/>
    <col min="2764" max="2764" width="6" style="170" bestFit="1" customWidth="1"/>
    <col min="2765" max="2765" width="9.85546875" style="170" bestFit="1" customWidth="1"/>
    <col min="2766" max="2766" width="9" style="170" customWidth="1"/>
    <col min="2767" max="2767" width="10" style="170" bestFit="1" customWidth="1"/>
    <col min="2768" max="2768" width="9.7109375" style="170" bestFit="1" customWidth="1"/>
    <col min="2769" max="2769" width="11.42578125" style="170" bestFit="1" customWidth="1"/>
    <col min="2770" max="2770" width="0.42578125" style="170" customWidth="1"/>
    <col min="2771" max="3009" width="9.140625" style="170"/>
    <col min="3010" max="3010" width="6.5703125" style="170" customWidth="1"/>
    <col min="3011" max="3011" width="19.42578125" style="170" customWidth="1"/>
    <col min="3012" max="3012" width="9.5703125" style="170" customWidth="1"/>
    <col min="3013" max="3013" width="5.7109375" style="170" bestFit="1" customWidth="1"/>
    <col min="3014" max="3014" width="10.28515625" style="170" bestFit="1" customWidth="1"/>
    <col min="3015" max="3015" width="13.28515625" style="170" bestFit="1" customWidth="1"/>
    <col min="3016" max="3016" width="10.140625" style="170" customWidth="1"/>
    <col min="3017" max="3017" width="10.7109375" style="170" bestFit="1" customWidth="1"/>
    <col min="3018" max="3018" width="13.5703125" style="170" customWidth="1"/>
    <col min="3019" max="3019" width="9.140625" style="170"/>
    <col min="3020" max="3020" width="6" style="170" bestFit="1" customWidth="1"/>
    <col min="3021" max="3021" width="9.85546875" style="170" bestFit="1" customWidth="1"/>
    <col min="3022" max="3022" width="9" style="170" customWidth="1"/>
    <col min="3023" max="3023" width="10" style="170" bestFit="1" customWidth="1"/>
    <col min="3024" max="3024" width="9.7109375" style="170" bestFit="1" customWidth="1"/>
    <col min="3025" max="3025" width="11.42578125" style="170" bestFit="1" customWidth="1"/>
    <col min="3026" max="3026" width="0.42578125" style="170" customWidth="1"/>
    <col min="3027" max="3265" width="9.140625" style="170"/>
    <col min="3266" max="3266" width="6.5703125" style="170" customWidth="1"/>
    <col min="3267" max="3267" width="19.42578125" style="170" customWidth="1"/>
    <col min="3268" max="3268" width="9.5703125" style="170" customWidth="1"/>
    <col min="3269" max="3269" width="5.7109375" style="170" bestFit="1" customWidth="1"/>
    <col min="3270" max="3270" width="10.28515625" style="170" bestFit="1" customWidth="1"/>
    <col min="3271" max="3271" width="13.28515625" style="170" bestFit="1" customWidth="1"/>
    <col min="3272" max="3272" width="10.140625" style="170" customWidth="1"/>
    <col min="3273" max="3273" width="10.7109375" style="170" bestFit="1" customWidth="1"/>
    <col min="3274" max="3274" width="13.5703125" style="170" customWidth="1"/>
    <col min="3275" max="3275" width="9.140625" style="170"/>
    <col min="3276" max="3276" width="6" style="170" bestFit="1" customWidth="1"/>
    <col min="3277" max="3277" width="9.85546875" style="170" bestFit="1" customWidth="1"/>
    <col min="3278" max="3278" width="9" style="170" customWidth="1"/>
    <col min="3279" max="3279" width="10" style="170" bestFit="1" customWidth="1"/>
    <col min="3280" max="3280" width="9.7109375" style="170" bestFit="1" customWidth="1"/>
    <col min="3281" max="3281" width="11.42578125" style="170" bestFit="1" customWidth="1"/>
    <col min="3282" max="3282" width="0.42578125" style="170" customWidth="1"/>
    <col min="3283" max="3521" width="9.140625" style="170"/>
    <col min="3522" max="3522" width="6.5703125" style="170" customWidth="1"/>
    <col min="3523" max="3523" width="19.42578125" style="170" customWidth="1"/>
    <col min="3524" max="3524" width="9.5703125" style="170" customWidth="1"/>
    <col min="3525" max="3525" width="5.7109375" style="170" bestFit="1" customWidth="1"/>
    <col min="3526" max="3526" width="10.28515625" style="170" bestFit="1" customWidth="1"/>
    <col min="3527" max="3527" width="13.28515625" style="170" bestFit="1" customWidth="1"/>
    <col min="3528" max="3528" width="10.140625" style="170" customWidth="1"/>
    <col min="3529" max="3529" width="10.7109375" style="170" bestFit="1" customWidth="1"/>
    <col min="3530" max="3530" width="13.5703125" style="170" customWidth="1"/>
    <col min="3531" max="3531" width="9.140625" style="170"/>
    <col min="3532" max="3532" width="6" style="170" bestFit="1" customWidth="1"/>
    <col min="3533" max="3533" width="9.85546875" style="170" bestFit="1" customWidth="1"/>
    <col min="3534" max="3534" width="9" style="170" customWidth="1"/>
    <col min="3535" max="3535" width="10" style="170" bestFit="1" customWidth="1"/>
    <col min="3536" max="3536" width="9.7109375" style="170" bestFit="1" customWidth="1"/>
    <col min="3537" max="3537" width="11.42578125" style="170" bestFit="1" customWidth="1"/>
    <col min="3538" max="3538" width="0.42578125" style="170" customWidth="1"/>
    <col min="3539" max="3777" width="9.140625" style="170"/>
    <col min="3778" max="3778" width="6.5703125" style="170" customWidth="1"/>
    <col min="3779" max="3779" width="19.42578125" style="170" customWidth="1"/>
    <col min="3780" max="3780" width="9.5703125" style="170" customWidth="1"/>
    <col min="3781" max="3781" width="5.7109375" style="170" bestFit="1" customWidth="1"/>
    <col min="3782" max="3782" width="10.28515625" style="170" bestFit="1" customWidth="1"/>
    <col min="3783" max="3783" width="13.28515625" style="170" bestFit="1" customWidth="1"/>
    <col min="3784" max="3784" width="10.140625" style="170" customWidth="1"/>
    <col min="3785" max="3785" width="10.7109375" style="170" bestFit="1" customWidth="1"/>
    <col min="3786" max="3786" width="13.5703125" style="170" customWidth="1"/>
    <col min="3787" max="3787" width="9.140625" style="170"/>
    <col min="3788" max="3788" width="6" style="170" bestFit="1" customWidth="1"/>
    <col min="3789" max="3789" width="9.85546875" style="170" bestFit="1" customWidth="1"/>
    <col min="3790" max="3790" width="9" style="170" customWidth="1"/>
    <col min="3791" max="3791" width="10" style="170" bestFit="1" customWidth="1"/>
    <col min="3792" max="3792" width="9.7109375" style="170" bestFit="1" customWidth="1"/>
    <col min="3793" max="3793" width="11.42578125" style="170" bestFit="1" customWidth="1"/>
    <col min="3794" max="3794" width="0.42578125" style="170" customWidth="1"/>
    <col min="3795" max="4033" width="9.140625" style="170"/>
    <col min="4034" max="4034" width="6.5703125" style="170" customWidth="1"/>
    <col min="4035" max="4035" width="19.42578125" style="170" customWidth="1"/>
    <col min="4036" max="4036" width="9.5703125" style="170" customWidth="1"/>
    <col min="4037" max="4037" width="5.7109375" style="170" bestFit="1" customWidth="1"/>
    <col min="4038" max="4038" width="10.28515625" style="170" bestFit="1" customWidth="1"/>
    <col min="4039" max="4039" width="13.28515625" style="170" bestFit="1" customWidth="1"/>
    <col min="4040" max="4040" width="10.140625" style="170" customWidth="1"/>
    <col min="4041" max="4041" width="10.7109375" style="170" bestFit="1" customWidth="1"/>
    <col min="4042" max="4042" width="13.5703125" style="170" customWidth="1"/>
    <col min="4043" max="4043" width="9.140625" style="170"/>
    <col min="4044" max="4044" width="6" style="170" bestFit="1" customWidth="1"/>
    <col min="4045" max="4045" width="9.85546875" style="170" bestFit="1" customWidth="1"/>
    <col min="4046" max="4046" width="9" style="170" customWidth="1"/>
    <col min="4047" max="4047" width="10" style="170" bestFit="1" customWidth="1"/>
    <col min="4048" max="4048" width="9.7109375" style="170" bestFit="1" customWidth="1"/>
    <col min="4049" max="4049" width="11.42578125" style="170" bestFit="1" customWidth="1"/>
    <col min="4050" max="4050" width="0.42578125" style="170" customWidth="1"/>
    <col min="4051" max="4289" width="9.140625" style="170"/>
    <col min="4290" max="4290" width="6.5703125" style="170" customWidth="1"/>
    <col min="4291" max="4291" width="19.42578125" style="170" customWidth="1"/>
    <col min="4292" max="4292" width="9.5703125" style="170" customWidth="1"/>
    <col min="4293" max="4293" width="5.7109375" style="170" bestFit="1" customWidth="1"/>
    <col min="4294" max="4294" width="10.28515625" style="170" bestFit="1" customWidth="1"/>
    <col min="4295" max="4295" width="13.28515625" style="170" bestFit="1" customWidth="1"/>
    <col min="4296" max="4296" width="10.140625" style="170" customWidth="1"/>
    <col min="4297" max="4297" width="10.7109375" style="170" bestFit="1" customWidth="1"/>
    <col min="4298" max="4298" width="13.5703125" style="170" customWidth="1"/>
    <col min="4299" max="4299" width="9.140625" style="170"/>
    <col min="4300" max="4300" width="6" style="170" bestFit="1" customWidth="1"/>
    <col min="4301" max="4301" width="9.85546875" style="170" bestFit="1" customWidth="1"/>
    <col min="4302" max="4302" width="9" style="170" customWidth="1"/>
    <col min="4303" max="4303" width="10" style="170" bestFit="1" customWidth="1"/>
    <col min="4304" max="4304" width="9.7109375" style="170" bestFit="1" customWidth="1"/>
    <col min="4305" max="4305" width="11.42578125" style="170" bestFit="1" customWidth="1"/>
    <col min="4306" max="4306" width="0.42578125" style="170" customWidth="1"/>
    <col min="4307" max="4545" width="9.140625" style="170"/>
    <col min="4546" max="4546" width="6.5703125" style="170" customWidth="1"/>
    <col min="4547" max="4547" width="19.42578125" style="170" customWidth="1"/>
    <col min="4548" max="4548" width="9.5703125" style="170" customWidth="1"/>
    <col min="4549" max="4549" width="5.7109375" style="170" bestFit="1" customWidth="1"/>
    <col min="4550" max="4550" width="10.28515625" style="170" bestFit="1" customWidth="1"/>
    <col min="4551" max="4551" width="13.28515625" style="170" bestFit="1" customWidth="1"/>
    <col min="4552" max="4552" width="10.140625" style="170" customWidth="1"/>
    <col min="4553" max="4553" width="10.7109375" style="170" bestFit="1" customWidth="1"/>
    <col min="4554" max="4554" width="13.5703125" style="170" customWidth="1"/>
    <col min="4555" max="4555" width="9.140625" style="170"/>
    <col min="4556" max="4556" width="6" style="170" bestFit="1" customWidth="1"/>
    <col min="4557" max="4557" width="9.85546875" style="170" bestFit="1" customWidth="1"/>
    <col min="4558" max="4558" width="9" style="170" customWidth="1"/>
    <col min="4559" max="4559" width="10" style="170" bestFit="1" customWidth="1"/>
    <col min="4560" max="4560" width="9.7109375" style="170" bestFit="1" customWidth="1"/>
    <col min="4561" max="4561" width="11.42578125" style="170" bestFit="1" customWidth="1"/>
    <col min="4562" max="4562" width="0.42578125" style="170" customWidth="1"/>
    <col min="4563" max="4801" width="9.140625" style="170"/>
    <col min="4802" max="4802" width="6.5703125" style="170" customWidth="1"/>
    <col min="4803" max="4803" width="19.42578125" style="170" customWidth="1"/>
    <col min="4804" max="4804" width="9.5703125" style="170" customWidth="1"/>
    <col min="4805" max="4805" width="5.7109375" style="170" bestFit="1" customWidth="1"/>
    <col min="4806" max="4806" width="10.28515625" style="170" bestFit="1" customWidth="1"/>
    <col min="4807" max="4807" width="13.28515625" style="170" bestFit="1" customWidth="1"/>
    <col min="4808" max="4808" width="10.140625" style="170" customWidth="1"/>
    <col min="4809" max="4809" width="10.7109375" style="170" bestFit="1" customWidth="1"/>
    <col min="4810" max="4810" width="13.5703125" style="170" customWidth="1"/>
    <col min="4811" max="4811" width="9.140625" style="170"/>
    <col min="4812" max="4812" width="6" style="170" bestFit="1" customWidth="1"/>
    <col min="4813" max="4813" width="9.85546875" style="170" bestFit="1" customWidth="1"/>
    <col min="4814" max="4814" width="9" style="170" customWidth="1"/>
    <col min="4815" max="4815" width="10" style="170" bestFit="1" customWidth="1"/>
    <col min="4816" max="4816" width="9.7109375" style="170" bestFit="1" customWidth="1"/>
    <col min="4817" max="4817" width="11.42578125" style="170" bestFit="1" customWidth="1"/>
    <col min="4818" max="4818" width="0.42578125" style="170" customWidth="1"/>
    <col min="4819" max="5057" width="9.140625" style="170"/>
    <col min="5058" max="5058" width="6.5703125" style="170" customWidth="1"/>
    <col min="5059" max="5059" width="19.42578125" style="170" customWidth="1"/>
    <col min="5060" max="5060" width="9.5703125" style="170" customWidth="1"/>
    <col min="5061" max="5061" width="5.7109375" style="170" bestFit="1" customWidth="1"/>
    <col min="5062" max="5062" width="10.28515625" style="170" bestFit="1" customWidth="1"/>
    <col min="5063" max="5063" width="13.28515625" style="170" bestFit="1" customWidth="1"/>
    <col min="5064" max="5064" width="10.140625" style="170" customWidth="1"/>
    <col min="5065" max="5065" width="10.7109375" style="170" bestFit="1" customWidth="1"/>
    <col min="5066" max="5066" width="13.5703125" style="170" customWidth="1"/>
    <col min="5067" max="5067" width="9.140625" style="170"/>
    <col min="5068" max="5068" width="6" style="170" bestFit="1" customWidth="1"/>
    <col min="5069" max="5069" width="9.85546875" style="170" bestFit="1" customWidth="1"/>
    <col min="5070" max="5070" width="9" style="170" customWidth="1"/>
    <col min="5071" max="5071" width="10" style="170" bestFit="1" customWidth="1"/>
    <col min="5072" max="5072" width="9.7109375" style="170" bestFit="1" customWidth="1"/>
    <col min="5073" max="5073" width="11.42578125" style="170" bestFit="1" customWidth="1"/>
    <col min="5074" max="5074" width="0.42578125" style="170" customWidth="1"/>
    <col min="5075" max="5313" width="9.140625" style="170"/>
    <col min="5314" max="5314" width="6.5703125" style="170" customWidth="1"/>
    <col min="5315" max="5315" width="19.42578125" style="170" customWidth="1"/>
    <col min="5316" max="5316" width="9.5703125" style="170" customWidth="1"/>
    <col min="5317" max="5317" width="5.7109375" style="170" bestFit="1" customWidth="1"/>
    <col min="5318" max="5318" width="10.28515625" style="170" bestFit="1" customWidth="1"/>
    <col min="5319" max="5319" width="13.28515625" style="170" bestFit="1" customWidth="1"/>
    <col min="5320" max="5320" width="10.140625" style="170" customWidth="1"/>
    <col min="5321" max="5321" width="10.7109375" style="170" bestFit="1" customWidth="1"/>
    <col min="5322" max="5322" width="13.5703125" style="170" customWidth="1"/>
    <col min="5323" max="5323" width="9.140625" style="170"/>
    <col min="5324" max="5324" width="6" style="170" bestFit="1" customWidth="1"/>
    <col min="5325" max="5325" width="9.85546875" style="170" bestFit="1" customWidth="1"/>
    <col min="5326" max="5326" width="9" style="170" customWidth="1"/>
    <col min="5327" max="5327" width="10" style="170" bestFit="1" customWidth="1"/>
    <col min="5328" max="5328" width="9.7109375" style="170" bestFit="1" customWidth="1"/>
    <col min="5329" max="5329" width="11.42578125" style="170" bestFit="1" customWidth="1"/>
    <col min="5330" max="5330" width="0.42578125" style="170" customWidth="1"/>
    <col min="5331" max="5569" width="9.140625" style="170"/>
    <col min="5570" max="5570" width="6.5703125" style="170" customWidth="1"/>
    <col min="5571" max="5571" width="19.42578125" style="170" customWidth="1"/>
    <col min="5572" max="5572" width="9.5703125" style="170" customWidth="1"/>
    <col min="5573" max="5573" width="5.7109375" style="170" bestFit="1" customWidth="1"/>
    <col min="5574" max="5574" width="10.28515625" style="170" bestFit="1" customWidth="1"/>
    <col min="5575" max="5575" width="13.28515625" style="170" bestFit="1" customWidth="1"/>
    <col min="5576" max="5576" width="10.140625" style="170" customWidth="1"/>
    <col min="5577" max="5577" width="10.7109375" style="170" bestFit="1" customWidth="1"/>
    <col min="5578" max="5578" width="13.5703125" style="170" customWidth="1"/>
    <col min="5579" max="5579" width="9.140625" style="170"/>
    <col min="5580" max="5580" width="6" style="170" bestFit="1" customWidth="1"/>
    <col min="5581" max="5581" width="9.85546875" style="170" bestFit="1" customWidth="1"/>
    <col min="5582" max="5582" width="9" style="170" customWidth="1"/>
    <col min="5583" max="5583" width="10" style="170" bestFit="1" customWidth="1"/>
    <col min="5584" max="5584" width="9.7109375" style="170" bestFit="1" customWidth="1"/>
    <col min="5585" max="5585" width="11.42578125" style="170" bestFit="1" customWidth="1"/>
    <col min="5586" max="5586" width="0.42578125" style="170" customWidth="1"/>
    <col min="5587" max="5825" width="9.140625" style="170"/>
    <col min="5826" max="5826" width="6.5703125" style="170" customWidth="1"/>
    <col min="5827" max="5827" width="19.42578125" style="170" customWidth="1"/>
    <col min="5828" max="5828" width="9.5703125" style="170" customWidth="1"/>
    <col min="5829" max="5829" width="5.7109375" style="170" bestFit="1" customWidth="1"/>
    <col min="5830" max="5830" width="10.28515625" style="170" bestFit="1" customWidth="1"/>
    <col min="5831" max="5831" width="13.28515625" style="170" bestFit="1" customWidth="1"/>
    <col min="5832" max="5832" width="10.140625" style="170" customWidth="1"/>
    <col min="5833" max="5833" width="10.7109375" style="170" bestFit="1" customWidth="1"/>
    <col min="5834" max="5834" width="13.5703125" style="170" customWidth="1"/>
    <col min="5835" max="5835" width="9.140625" style="170"/>
    <col min="5836" max="5836" width="6" style="170" bestFit="1" customWidth="1"/>
    <col min="5837" max="5837" width="9.85546875" style="170" bestFit="1" customWidth="1"/>
    <col min="5838" max="5838" width="9" style="170" customWidth="1"/>
    <col min="5839" max="5839" width="10" style="170" bestFit="1" customWidth="1"/>
    <col min="5840" max="5840" width="9.7109375" style="170" bestFit="1" customWidth="1"/>
    <col min="5841" max="5841" width="11.42578125" style="170" bestFit="1" customWidth="1"/>
    <col min="5842" max="5842" width="0.42578125" style="170" customWidth="1"/>
    <col min="5843" max="6081" width="9.140625" style="170"/>
    <col min="6082" max="6082" width="6.5703125" style="170" customWidth="1"/>
    <col min="6083" max="6083" width="19.42578125" style="170" customWidth="1"/>
    <col min="6084" max="6084" width="9.5703125" style="170" customWidth="1"/>
    <col min="6085" max="6085" width="5.7109375" style="170" bestFit="1" customWidth="1"/>
    <col min="6086" max="6086" width="10.28515625" style="170" bestFit="1" customWidth="1"/>
    <col min="6087" max="6087" width="13.28515625" style="170" bestFit="1" customWidth="1"/>
    <col min="6088" max="6088" width="10.140625" style="170" customWidth="1"/>
    <col min="6089" max="6089" width="10.7109375" style="170" bestFit="1" customWidth="1"/>
    <col min="6090" max="6090" width="13.5703125" style="170" customWidth="1"/>
    <col min="6091" max="6091" width="9.140625" style="170"/>
    <col min="6092" max="6092" width="6" style="170" bestFit="1" customWidth="1"/>
    <col min="6093" max="6093" width="9.85546875" style="170" bestFit="1" customWidth="1"/>
    <col min="6094" max="6094" width="9" style="170" customWidth="1"/>
    <col min="6095" max="6095" width="10" style="170" bestFit="1" customWidth="1"/>
    <col min="6096" max="6096" width="9.7109375" style="170" bestFit="1" customWidth="1"/>
    <col min="6097" max="6097" width="11.42578125" style="170" bestFit="1" customWidth="1"/>
    <col min="6098" max="6098" width="0.42578125" style="170" customWidth="1"/>
    <col min="6099" max="6337" width="9.140625" style="170"/>
    <col min="6338" max="6338" width="6.5703125" style="170" customWidth="1"/>
    <col min="6339" max="6339" width="19.42578125" style="170" customWidth="1"/>
    <col min="6340" max="6340" width="9.5703125" style="170" customWidth="1"/>
    <col min="6341" max="6341" width="5.7109375" style="170" bestFit="1" customWidth="1"/>
    <col min="6342" max="6342" width="10.28515625" style="170" bestFit="1" customWidth="1"/>
    <col min="6343" max="6343" width="13.28515625" style="170" bestFit="1" customWidth="1"/>
    <col min="6344" max="6344" width="10.140625" style="170" customWidth="1"/>
    <col min="6345" max="6345" width="10.7109375" style="170" bestFit="1" customWidth="1"/>
    <col min="6346" max="6346" width="13.5703125" style="170" customWidth="1"/>
    <col min="6347" max="6347" width="9.140625" style="170"/>
    <col min="6348" max="6348" width="6" style="170" bestFit="1" customWidth="1"/>
    <col min="6349" max="6349" width="9.85546875" style="170" bestFit="1" customWidth="1"/>
    <col min="6350" max="6350" width="9" style="170" customWidth="1"/>
    <col min="6351" max="6351" width="10" style="170" bestFit="1" customWidth="1"/>
    <col min="6352" max="6352" width="9.7109375" style="170" bestFit="1" customWidth="1"/>
    <col min="6353" max="6353" width="11.42578125" style="170" bestFit="1" customWidth="1"/>
    <col min="6354" max="6354" width="0.42578125" style="170" customWidth="1"/>
    <col min="6355" max="6593" width="9.140625" style="170"/>
    <col min="6594" max="6594" width="6.5703125" style="170" customWidth="1"/>
    <col min="6595" max="6595" width="19.42578125" style="170" customWidth="1"/>
    <col min="6596" max="6596" width="9.5703125" style="170" customWidth="1"/>
    <col min="6597" max="6597" width="5.7109375" style="170" bestFit="1" customWidth="1"/>
    <col min="6598" max="6598" width="10.28515625" style="170" bestFit="1" customWidth="1"/>
    <col min="6599" max="6599" width="13.28515625" style="170" bestFit="1" customWidth="1"/>
    <col min="6600" max="6600" width="10.140625" style="170" customWidth="1"/>
    <col min="6601" max="6601" width="10.7109375" style="170" bestFit="1" customWidth="1"/>
    <col min="6602" max="6602" width="13.5703125" style="170" customWidth="1"/>
    <col min="6603" max="6603" width="9.140625" style="170"/>
    <col min="6604" max="6604" width="6" style="170" bestFit="1" customWidth="1"/>
    <col min="6605" max="6605" width="9.85546875" style="170" bestFit="1" customWidth="1"/>
    <col min="6606" max="6606" width="9" style="170" customWidth="1"/>
    <col min="6607" max="6607" width="10" style="170" bestFit="1" customWidth="1"/>
    <col min="6608" max="6608" width="9.7109375" style="170" bestFit="1" customWidth="1"/>
    <col min="6609" max="6609" width="11.42578125" style="170" bestFit="1" customWidth="1"/>
    <col min="6610" max="6610" width="0.42578125" style="170" customWidth="1"/>
    <col min="6611" max="6849" width="9.140625" style="170"/>
    <col min="6850" max="6850" width="6.5703125" style="170" customWidth="1"/>
    <col min="6851" max="6851" width="19.42578125" style="170" customWidth="1"/>
    <col min="6852" max="6852" width="9.5703125" style="170" customWidth="1"/>
    <col min="6853" max="6853" width="5.7109375" style="170" bestFit="1" customWidth="1"/>
    <col min="6854" max="6854" width="10.28515625" style="170" bestFit="1" customWidth="1"/>
    <col min="6855" max="6855" width="13.28515625" style="170" bestFit="1" customWidth="1"/>
    <col min="6856" max="6856" width="10.140625" style="170" customWidth="1"/>
    <col min="6857" max="6857" width="10.7109375" style="170" bestFit="1" customWidth="1"/>
    <col min="6858" max="6858" width="13.5703125" style="170" customWidth="1"/>
    <col min="6859" max="6859" width="9.140625" style="170"/>
    <col min="6860" max="6860" width="6" style="170" bestFit="1" customWidth="1"/>
    <col min="6861" max="6861" width="9.85546875" style="170" bestFit="1" customWidth="1"/>
    <col min="6862" max="6862" width="9" style="170" customWidth="1"/>
    <col min="6863" max="6863" width="10" style="170" bestFit="1" customWidth="1"/>
    <col min="6864" max="6864" width="9.7109375" style="170" bestFit="1" customWidth="1"/>
    <col min="6865" max="6865" width="11.42578125" style="170" bestFit="1" customWidth="1"/>
    <col min="6866" max="6866" width="0.42578125" style="170" customWidth="1"/>
    <col min="6867" max="7105" width="9.140625" style="170"/>
    <col min="7106" max="7106" width="6.5703125" style="170" customWidth="1"/>
    <col min="7107" max="7107" width="19.42578125" style="170" customWidth="1"/>
    <col min="7108" max="7108" width="9.5703125" style="170" customWidth="1"/>
    <col min="7109" max="7109" width="5.7109375" style="170" bestFit="1" customWidth="1"/>
    <col min="7110" max="7110" width="10.28515625" style="170" bestFit="1" customWidth="1"/>
    <col min="7111" max="7111" width="13.28515625" style="170" bestFit="1" customWidth="1"/>
    <col min="7112" max="7112" width="10.140625" style="170" customWidth="1"/>
    <col min="7113" max="7113" width="10.7109375" style="170" bestFit="1" customWidth="1"/>
    <col min="7114" max="7114" width="13.5703125" style="170" customWidth="1"/>
    <col min="7115" max="7115" width="9.140625" style="170"/>
    <col min="7116" max="7116" width="6" style="170" bestFit="1" customWidth="1"/>
    <col min="7117" max="7117" width="9.85546875" style="170" bestFit="1" customWidth="1"/>
    <col min="7118" max="7118" width="9" style="170" customWidth="1"/>
    <col min="7119" max="7119" width="10" style="170" bestFit="1" customWidth="1"/>
    <col min="7120" max="7120" width="9.7109375" style="170" bestFit="1" customWidth="1"/>
    <col min="7121" max="7121" width="11.42578125" style="170" bestFit="1" customWidth="1"/>
    <col min="7122" max="7122" width="0.42578125" style="170" customWidth="1"/>
    <col min="7123" max="7361" width="9.140625" style="170"/>
    <col min="7362" max="7362" width="6.5703125" style="170" customWidth="1"/>
    <col min="7363" max="7363" width="19.42578125" style="170" customWidth="1"/>
    <col min="7364" max="7364" width="9.5703125" style="170" customWidth="1"/>
    <col min="7365" max="7365" width="5.7109375" style="170" bestFit="1" customWidth="1"/>
    <col min="7366" max="7366" width="10.28515625" style="170" bestFit="1" customWidth="1"/>
    <col min="7367" max="7367" width="13.28515625" style="170" bestFit="1" customWidth="1"/>
    <col min="7368" max="7368" width="10.140625" style="170" customWidth="1"/>
    <col min="7369" max="7369" width="10.7109375" style="170" bestFit="1" customWidth="1"/>
    <col min="7370" max="7370" width="13.5703125" style="170" customWidth="1"/>
    <col min="7371" max="7371" width="9.140625" style="170"/>
    <col min="7372" max="7372" width="6" style="170" bestFit="1" customWidth="1"/>
    <col min="7373" max="7373" width="9.85546875" style="170" bestFit="1" customWidth="1"/>
    <col min="7374" max="7374" width="9" style="170" customWidth="1"/>
    <col min="7375" max="7375" width="10" style="170" bestFit="1" customWidth="1"/>
    <col min="7376" max="7376" width="9.7109375" style="170" bestFit="1" customWidth="1"/>
    <col min="7377" max="7377" width="11.42578125" style="170" bestFit="1" customWidth="1"/>
    <col min="7378" max="7378" width="0.42578125" style="170" customWidth="1"/>
    <col min="7379" max="7617" width="9.140625" style="170"/>
    <col min="7618" max="7618" width="6.5703125" style="170" customWidth="1"/>
    <col min="7619" max="7619" width="19.42578125" style="170" customWidth="1"/>
    <col min="7620" max="7620" width="9.5703125" style="170" customWidth="1"/>
    <col min="7621" max="7621" width="5.7109375" style="170" bestFit="1" customWidth="1"/>
    <col min="7622" max="7622" width="10.28515625" style="170" bestFit="1" customWidth="1"/>
    <col min="7623" max="7623" width="13.28515625" style="170" bestFit="1" customWidth="1"/>
    <col min="7624" max="7624" width="10.140625" style="170" customWidth="1"/>
    <col min="7625" max="7625" width="10.7109375" style="170" bestFit="1" customWidth="1"/>
    <col min="7626" max="7626" width="13.5703125" style="170" customWidth="1"/>
    <col min="7627" max="7627" width="9.140625" style="170"/>
    <col min="7628" max="7628" width="6" style="170" bestFit="1" customWidth="1"/>
    <col min="7629" max="7629" width="9.85546875" style="170" bestFit="1" customWidth="1"/>
    <col min="7630" max="7630" width="9" style="170" customWidth="1"/>
    <col min="7631" max="7631" width="10" style="170" bestFit="1" customWidth="1"/>
    <col min="7632" max="7632" width="9.7109375" style="170" bestFit="1" customWidth="1"/>
    <col min="7633" max="7633" width="11.42578125" style="170" bestFit="1" customWidth="1"/>
    <col min="7634" max="7634" width="0.42578125" style="170" customWidth="1"/>
    <col min="7635" max="7873" width="9.140625" style="170"/>
    <col min="7874" max="7874" width="6.5703125" style="170" customWidth="1"/>
    <col min="7875" max="7875" width="19.42578125" style="170" customWidth="1"/>
    <col min="7876" max="7876" width="9.5703125" style="170" customWidth="1"/>
    <col min="7877" max="7877" width="5.7109375" style="170" bestFit="1" customWidth="1"/>
    <col min="7878" max="7878" width="10.28515625" style="170" bestFit="1" customWidth="1"/>
    <col min="7879" max="7879" width="13.28515625" style="170" bestFit="1" customWidth="1"/>
    <col min="7880" max="7880" width="10.140625" style="170" customWidth="1"/>
    <col min="7881" max="7881" width="10.7109375" style="170" bestFit="1" customWidth="1"/>
    <col min="7882" max="7882" width="13.5703125" style="170" customWidth="1"/>
    <col min="7883" max="7883" width="9.140625" style="170"/>
    <col min="7884" max="7884" width="6" style="170" bestFit="1" customWidth="1"/>
    <col min="7885" max="7885" width="9.85546875" style="170" bestFit="1" customWidth="1"/>
    <col min="7886" max="7886" width="9" style="170" customWidth="1"/>
    <col min="7887" max="7887" width="10" style="170" bestFit="1" customWidth="1"/>
    <col min="7888" max="7888" width="9.7109375" style="170" bestFit="1" customWidth="1"/>
    <col min="7889" max="7889" width="11.42578125" style="170" bestFit="1" customWidth="1"/>
    <col min="7890" max="7890" width="0.42578125" style="170" customWidth="1"/>
    <col min="7891" max="8129" width="9.140625" style="170"/>
    <col min="8130" max="8130" width="6.5703125" style="170" customWidth="1"/>
    <col min="8131" max="8131" width="19.42578125" style="170" customWidth="1"/>
    <col min="8132" max="8132" width="9.5703125" style="170" customWidth="1"/>
    <col min="8133" max="8133" width="5.7109375" style="170" bestFit="1" customWidth="1"/>
    <col min="8134" max="8134" width="10.28515625" style="170" bestFit="1" customWidth="1"/>
    <col min="8135" max="8135" width="13.28515625" style="170" bestFit="1" customWidth="1"/>
    <col min="8136" max="8136" width="10.140625" style="170" customWidth="1"/>
    <col min="8137" max="8137" width="10.7109375" style="170" bestFit="1" customWidth="1"/>
    <col min="8138" max="8138" width="13.5703125" style="170" customWidth="1"/>
    <col min="8139" max="8139" width="9.140625" style="170"/>
    <col min="8140" max="8140" width="6" style="170" bestFit="1" customWidth="1"/>
    <col min="8141" max="8141" width="9.85546875" style="170" bestFit="1" customWidth="1"/>
    <col min="8142" max="8142" width="9" style="170" customWidth="1"/>
    <col min="8143" max="8143" width="10" style="170" bestFit="1" customWidth="1"/>
    <col min="8144" max="8144" width="9.7109375" style="170" bestFit="1" customWidth="1"/>
    <col min="8145" max="8145" width="11.42578125" style="170" bestFit="1" customWidth="1"/>
    <col min="8146" max="8146" width="0.42578125" style="170" customWidth="1"/>
    <col min="8147" max="8385" width="9.140625" style="170"/>
    <col min="8386" max="8386" width="6.5703125" style="170" customWidth="1"/>
    <col min="8387" max="8387" width="19.42578125" style="170" customWidth="1"/>
    <col min="8388" max="8388" width="9.5703125" style="170" customWidth="1"/>
    <col min="8389" max="8389" width="5.7109375" style="170" bestFit="1" customWidth="1"/>
    <col min="8390" max="8390" width="10.28515625" style="170" bestFit="1" customWidth="1"/>
    <col min="8391" max="8391" width="13.28515625" style="170" bestFit="1" customWidth="1"/>
    <col min="8392" max="8392" width="10.140625" style="170" customWidth="1"/>
    <col min="8393" max="8393" width="10.7109375" style="170" bestFit="1" customWidth="1"/>
    <col min="8394" max="8394" width="13.5703125" style="170" customWidth="1"/>
    <col min="8395" max="8395" width="9.140625" style="170"/>
    <col min="8396" max="8396" width="6" style="170" bestFit="1" customWidth="1"/>
    <col min="8397" max="8397" width="9.85546875" style="170" bestFit="1" customWidth="1"/>
    <col min="8398" max="8398" width="9" style="170" customWidth="1"/>
    <col min="8399" max="8399" width="10" style="170" bestFit="1" customWidth="1"/>
    <col min="8400" max="8400" width="9.7109375" style="170" bestFit="1" customWidth="1"/>
    <col min="8401" max="8401" width="11.42578125" style="170" bestFit="1" customWidth="1"/>
    <col min="8402" max="8402" width="0.42578125" style="170" customWidth="1"/>
    <col min="8403" max="8641" width="9.140625" style="170"/>
    <col min="8642" max="8642" width="6.5703125" style="170" customWidth="1"/>
    <col min="8643" max="8643" width="19.42578125" style="170" customWidth="1"/>
    <col min="8644" max="8644" width="9.5703125" style="170" customWidth="1"/>
    <col min="8645" max="8645" width="5.7109375" style="170" bestFit="1" customWidth="1"/>
    <col min="8646" max="8646" width="10.28515625" style="170" bestFit="1" customWidth="1"/>
    <col min="8647" max="8647" width="13.28515625" style="170" bestFit="1" customWidth="1"/>
    <col min="8648" max="8648" width="10.140625" style="170" customWidth="1"/>
    <col min="8649" max="8649" width="10.7109375" style="170" bestFit="1" customWidth="1"/>
    <col min="8650" max="8650" width="13.5703125" style="170" customWidth="1"/>
    <col min="8651" max="8651" width="9.140625" style="170"/>
    <col min="8652" max="8652" width="6" style="170" bestFit="1" customWidth="1"/>
    <col min="8653" max="8653" width="9.85546875" style="170" bestFit="1" customWidth="1"/>
    <col min="8654" max="8654" width="9" style="170" customWidth="1"/>
    <col min="8655" max="8655" width="10" style="170" bestFit="1" customWidth="1"/>
    <col min="8656" max="8656" width="9.7109375" style="170" bestFit="1" customWidth="1"/>
    <col min="8657" max="8657" width="11.42578125" style="170" bestFit="1" customWidth="1"/>
    <col min="8658" max="8658" width="0.42578125" style="170" customWidth="1"/>
    <col min="8659" max="8897" width="9.140625" style="170"/>
    <col min="8898" max="8898" width="6.5703125" style="170" customWidth="1"/>
    <col min="8899" max="8899" width="19.42578125" style="170" customWidth="1"/>
    <col min="8900" max="8900" width="9.5703125" style="170" customWidth="1"/>
    <col min="8901" max="8901" width="5.7109375" style="170" bestFit="1" customWidth="1"/>
    <col min="8902" max="8902" width="10.28515625" style="170" bestFit="1" customWidth="1"/>
    <col min="8903" max="8903" width="13.28515625" style="170" bestFit="1" customWidth="1"/>
    <col min="8904" max="8904" width="10.140625" style="170" customWidth="1"/>
    <col min="8905" max="8905" width="10.7109375" style="170" bestFit="1" customWidth="1"/>
    <col min="8906" max="8906" width="13.5703125" style="170" customWidth="1"/>
    <col min="8907" max="8907" width="9.140625" style="170"/>
    <col min="8908" max="8908" width="6" style="170" bestFit="1" customWidth="1"/>
    <col min="8909" max="8909" width="9.85546875" style="170" bestFit="1" customWidth="1"/>
    <col min="8910" max="8910" width="9" style="170" customWidth="1"/>
    <col min="8911" max="8911" width="10" style="170" bestFit="1" customWidth="1"/>
    <col min="8912" max="8912" width="9.7109375" style="170" bestFit="1" customWidth="1"/>
    <col min="8913" max="8913" width="11.42578125" style="170" bestFit="1" customWidth="1"/>
    <col min="8914" max="8914" width="0.42578125" style="170" customWidth="1"/>
    <col min="8915" max="9153" width="9.140625" style="170"/>
    <col min="9154" max="9154" width="6.5703125" style="170" customWidth="1"/>
    <col min="9155" max="9155" width="19.42578125" style="170" customWidth="1"/>
    <col min="9156" max="9156" width="9.5703125" style="170" customWidth="1"/>
    <col min="9157" max="9157" width="5.7109375" style="170" bestFit="1" customWidth="1"/>
    <col min="9158" max="9158" width="10.28515625" style="170" bestFit="1" customWidth="1"/>
    <col min="9159" max="9159" width="13.28515625" style="170" bestFit="1" customWidth="1"/>
    <col min="9160" max="9160" width="10.140625" style="170" customWidth="1"/>
    <col min="9161" max="9161" width="10.7109375" style="170" bestFit="1" customWidth="1"/>
    <col min="9162" max="9162" width="13.5703125" style="170" customWidth="1"/>
    <col min="9163" max="9163" width="9.140625" style="170"/>
    <col min="9164" max="9164" width="6" style="170" bestFit="1" customWidth="1"/>
    <col min="9165" max="9165" width="9.85546875" style="170" bestFit="1" customWidth="1"/>
    <col min="9166" max="9166" width="9" style="170" customWidth="1"/>
    <col min="9167" max="9167" width="10" style="170" bestFit="1" customWidth="1"/>
    <col min="9168" max="9168" width="9.7109375" style="170" bestFit="1" customWidth="1"/>
    <col min="9169" max="9169" width="11.42578125" style="170" bestFit="1" customWidth="1"/>
    <col min="9170" max="9170" width="0.42578125" style="170" customWidth="1"/>
    <col min="9171" max="9409" width="9.140625" style="170"/>
    <col min="9410" max="9410" width="6.5703125" style="170" customWidth="1"/>
    <col min="9411" max="9411" width="19.42578125" style="170" customWidth="1"/>
    <col min="9412" max="9412" width="9.5703125" style="170" customWidth="1"/>
    <col min="9413" max="9413" width="5.7109375" style="170" bestFit="1" customWidth="1"/>
    <col min="9414" max="9414" width="10.28515625" style="170" bestFit="1" customWidth="1"/>
    <col min="9415" max="9415" width="13.28515625" style="170" bestFit="1" customWidth="1"/>
    <col min="9416" max="9416" width="10.140625" style="170" customWidth="1"/>
    <col min="9417" max="9417" width="10.7109375" style="170" bestFit="1" customWidth="1"/>
    <col min="9418" max="9418" width="13.5703125" style="170" customWidth="1"/>
    <col min="9419" max="9419" width="9.140625" style="170"/>
    <col min="9420" max="9420" width="6" style="170" bestFit="1" customWidth="1"/>
    <col min="9421" max="9421" width="9.85546875" style="170" bestFit="1" customWidth="1"/>
    <col min="9422" max="9422" width="9" style="170" customWidth="1"/>
    <col min="9423" max="9423" width="10" style="170" bestFit="1" customWidth="1"/>
    <col min="9424" max="9424" width="9.7109375" style="170" bestFit="1" customWidth="1"/>
    <col min="9425" max="9425" width="11.42578125" style="170" bestFit="1" customWidth="1"/>
    <col min="9426" max="9426" width="0.42578125" style="170" customWidth="1"/>
    <col min="9427" max="9665" width="9.140625" style="170"/>
    <col min="9666" max="9666" width="6.5703125" style="170" customWidth="1"/>
    <col min="9667" max="9667" width="19.42578125" style="170" customWidth="1"/>
    <col min="9668" max="9668" width="9.5703125" style="170" customWidth="1"/>
    <col min="9669" max="9669" width="5.7109375" style="170" bestFit="1" customWidth="1"/>
    <col min="9670" max="9670" width="10.28515625" style="170" bestFit="1" customWidth="1"/>
    <col min="9671" max="9671" width="13.28515625" style="170" bestFit="1" customWidth="1"/>
    <col min="9672" max="9672" width="10.140625" style="170" customWidth="1"/>
    <col min="9673" max="9673" width="10.7109375" style="170" bestFit="1" customWidth="1"/>
    <col min="9674" max="9674" width="13.5703125" style="170" customWidth="1"/>
    <col min="9675" max="9675" width="9.140625" style="170"/>
    <col min="9676" max="9676" width="6" style="170" bestFit="1" customWidth="1"/>
    <col min="9677" max="9677" width="9.85546875" style="170" bestFit="1" customWidth="1"/>
    <col min="9678" max="9678" width="9" style="170" customWidth="1"/>
    <col min="9679" max="9679" width="10" style="170" bestFit="1" customWidth="1"/>
    <col min="9680" max="9680" width="9.7109375" style="170" bestFit="1" customWidth="1"/>
    <col min="9681" max="9681" width="11.42578125" style="170" bestFit="1" customWidth="1"/>
    <col min="9682" max="9682" width="0.42578125" style="170" customWidth="1"/>
    <col min="9683" max="9921" width="9.140625" style="170"/>
    <col min="9922" max="9922" width="6.5703125" style="170" customWidth="1"/>
    <col min="9923" max="9923" width="19.42578125" style="170" customWidth="1"/>
    <col min="9924" max="9924" width="9.5703125" style="170" customWidth="1"/>
    <col min="9925" max="9925" width="5.7109375" style="170" bestFit="1" customWidth="1"/>
    <col min="9926" max="9926" width="10.28515625" style="170" bestFit="1" customWidth="1"/>
    <col min="9927" max="9927" width="13.28515625" style="170" bestFit="1" customWidth="1"/>
    <col min="9928" max="9928" width="10.140625" style="170" customWidth="1"/>
    <col min="9929" max="9929" width="10.7109375" style="170" bestFit="1" customWidth="1"/>
    <col min="9930" max="9930" width="13.5703125" style="170" customWidth="1"/>
    <col min="9931" max="9931" width="9.140625" style="170"/>
    <col min="9932" max="9932" width="6" style="170" bestFit="1" customWidth="1"/>
    <col min="9933" max="9933" width="9.85546875" style="170" bestFit="1" customWidth="1"/>
    <col min="9934" max="9934" width="9" style="170" customWidth="1"/>
    <col min="9935" max="9935" width="10" style="170" bestFit="1" customWidth="1"/>
    <col min="9936" max="9936" width="9.7109375" style="170" bestFit="1" customWidth="1"/>
    <col min="9937" max="9937" width="11.42578125" style="170" bestFit="1" customWidth="1"/>
    <col min="9938" max="9938" width="0.42578125" style="170" customWidth="1"/>
    <col min="9939" max="10177" width="9.140625" style="170"/>
    <col min="10178" max="10178" width="6.5703125" style="170" customWidth="1"/>
    <col min="10179" max="10179" width="19.42578125" style="170" customWidth="1"/>
    <col min="10180" max="10180" width="9.5703125" style="170" customWidth="1"/>
    <col min="10181" max="10181" width="5.7109375" style="170" bestFit="1" customWidth="1"/>
    <col min="10182" max="10182" width="10.28515625" style="170" bestFit="1" customWidth="1"/>
    <col min="10183" max="10183" width="13.28515625" style="170" bestFit="1" customWidth="1"/>
    <col min="10184" max="10184" width="10.140625" style="170" customWidth="1"/>
    <col min="10185" max="10185" width="10.7109375" style="170" bestFit="1" customWidth="1"/>
    <col min="10186" max="10186" width="13.5703125" style="170" customWidth="1"/>
    <col min="10187" max="10187" width="9.140625" style="170"/>
    <col min="10188" max="10188" width="6" style="170" bestFit="1" customWidth="1"/>
    <col min="10189" max="10189" width="9.85546875" style="170" bestFit="1" customWidth="1"/>
    <col min="10190" max="10190" width="9" style="170" customWidth="1"/>
    <col min="10191" max="10191" width="10" style="170" bestFit="1" customWidth="1"/>
    <col min="10192" max="10192" width="9.7109375" style="170" bestFit="1" customWidth="1"/>
    <col min="10193" max="10193" width="11.42578125" style="170" bestFit="1" customWidth="1"/>
    <col min="10194" max="10194" width="0.42578125" style="170" customWidth="1"/>
    <col min="10195" max="10433" width="9.140625" style="170"/>
    <col min="10434" max="10434" width="6.5703125" style="170" customWidth="1"/>
    <col min="10435" max="10435" width="19.42578125" style="170" customWidth="1"/>
    <col min="10436" max="10436" width="9.5703125" style="170" customWidth="1"/>
    <col min="10437" max="10437" width="5.7109375" style="170" bestFit="1" customWidth="1"/>
    <col min="10438" max="10438" width="10.28515625" style="170" bestFit="1" customWidth="1"/>
    <col min="10439" max="10439" width="13.28515625" style="170" bestFit="1" customWidth="1"/>
    <col min="10440" max="10440" width="10.140625" style="170" customWidth="1"/>
    <col min="10441" max="10441" width="10.7109375" style="170" bestFit="1" customWidth="1"/>
    <col min="10442" max="10442" width="13.5703125" style="170" customWidth="1"/>
    <col min="10443" max="10443" width="9.140625" style="170"/>
    <col min="10444" max="10444" width="6" style="170" bestFit="1" customWidth="1"/>
    <col min="10445" max="10445" width="9.85546875" style="170" bestFit="1" customWidth="1"/>
    <col min="10446" max="10446" width="9" style="170" customWidth="1"/>
    <col min="10447" max="10447" width="10" style="170" bestFit="1" customWidth="1"/>
    <col min="10448" max="10448" width="9.7109375" style="170" bestFit="1" customWidth="1"/>
    <col min="10449" max="10449" width="11.42578125" style="170" bestFit="1" customWidth="1"/>
    <col min="10450" max="10450" width="0.42578125" style="170" customWidth="1"/>
    <col min="10451" max="10689" width="9.140625" style="170"/>
    <col min="10690" max="10690" width="6.5703125" style="170" customWidth="1"/>
    <col min="10691" max="10691" width="19.42578125" style="170" customWidth="1"/>
    <col min="10692" max="10692" width="9.5703125" style="170" customWidth="1"/>
    <col min="10693" max="10693" width="5.7109375" style="170" bestFit="1" customWidth="1"/>
    <col min="10694" max="10694" width="10.28515625" style="170" bestFit="1" customWidth="1"/>
    <col min="10695" max="10695" width="13.28515625" style="170" bestFit="1" customWidth="1"/>
    <col min="10696" max="10696" width="10.140625" style="170" customWidth="1"/>
    <col min="10697" max="10697" width="10.7109375" style="170" bestFit="1" customWidth="1"/>
    <col min="10698" max="10698" width="13.5703125" style="170" customWidth="1"/>
    <col min="10699" max="10699" width="9.140625" style="170"/>
    <col min="10700" max="10700" width="6" style="170" bestFit="1" customWidth="1"/>
    <col min="10701" max="10701" width="9.85546875" style="170" bestFit="1" customWidth="1"/>
    <col min="10702" max="10702" width="9" style="170" customWidth="1"/>
    <col min="10703" max="10703" width="10" style="170" bestFit="1" customWidth="1"/>
    <col min="10704" max="10704" width="9.7109375" style="170" bestFit="1" customWidth="1"/>
    <col min="10705" max="10705" width="11.42578125" style="170" bestFit="1" customWidth="1"/>
    <col min="10706" max="10706" width="0.42578125" style="170" customWidth="1"/>
    <col min="10707" max="10945" width="9.140625" style="170"/>
    <col min="10946" max="10946" width="6.5703125" style="170" customWidth="1"/>
    <col min="10947" max="10947" width="19.42578125" style="170" customWidth="1"/>
    <col min="10948" max="10948" width="9.5703125" style="170" customWidth="1"/>
    <col min="10949" max="10949" width="5.7109375" style="170" bestFit="1" customWidth="1"/>
    <col min="10950" max="10950" width="10.28515625" style="170" bestFit="1" customWidth="1"/>
    <col min="10951" max="10951" width="13.28515625" style="170" bestFit="1" customWidth="1"/>
    <col min="10952" max="10952" width="10.140625" style="170" customWidth="1"/>
    <col min="10953" max="10953" width="10.7109375" style="170" bestFit="1" customWidth="1"/>
    <col min="10954" max="10954" width="13.5703125" style="170" customWidth="1"/>
    <col min="10955" max="10955" width="9.140625" style="170"/>
    <col min="10956" max="10956" width="6" style="170" bestFit="1" customWidth="1"/>
    <col min="10957" max="10957" width="9.85546875" style="170" bestFit="1" customWidth="1"/>
    <col min="10958" max="10958" width="9" style="170" customWidth="1"/>
    <col min="10959" max="10959" width="10" style="170" bestFit="1" customWidth="1"/>
    <col min="10960" max="10960" width="9.7109375" style="170" bestFit="1" customWidth="1"/>
    <col min="10961" max="10961" width="11.42578125" style="170" bestFit="1" customWidth="1"/>
    <col min="10962" max="10962" width="0.42578125" style="170" customWidth="1"/>
    <col min="10963" max="11201" width="9.140625" style="170"/>
    <col min="11202" max="11202" width="6.5703125" style="170" customWidth="1"/>
    <col min="11203" max="11203" width="19.42578125" style="170" customWidth="1"/>
    <col min="11204" max="11204" width="9.5703125" style="170" customWidth="1"/>
    <col min="11205" max="11205" width="5.7109375" style="170" bestFit="1" customWidth="1"/>
    <col min="11206" max="11206" width="10.28515625" style="170" bestFit="1" customWidth="1"/>
    <col min="11207" max="11207" width="13.28515625" style="170" bestFit="1" customWidth="1"/>
    <col min="11208" max="11208" width="10.140625" style="170" customWidth="1"/>
    <col min="11209" max="11209" width="10.7109375" style="170" bestFit="1" customWidth="1"/>
    <col min="11210" max="11210" width="13.5703125" style="170" customWidth="1"/>
    <col min="11211" max="11211" width="9.140625" style="170"/>
    <col min="11212" max="11212" width="6" style="170" bestFit="1" customWidth="1"/>
    <col min="11213" max="11213" width="9.85546875" style="170" bestFit="1" customWidth="1"/>
    <col min="11214" max="11214" width="9" style="170" customWidth="1"/>
    <col min="11215" max="11215" width="10" style="170" bestFit="1" customWidth="1"/>
    <col min="11216" max="11216" width="9.7109375" style="170" bestFit="1" customWidth="1"/>
    <col min="11217" max="11217" width="11.42578125" style="170" bestFit="1" customWidth="1"/>
    <col min="11218" max="11218" width="0.42578125" style="170" customWidth="1"/>
    <col min="11219" max="11457" width="9.140625" style="170"/>
    <col min="11458" max="11458" width="6.5703125" style="170" customWidth="1"/>
    <col min="11459" max="11459" width="19.42578125" style="170" customWidth="1"/>
    <col min="11460" max="11460" width="9.5703125" style="170" customWidth="1"/>
    <col min="11461" max="11461" width="5.7109375" style="170" bestFit="1" customWidth="1"/>
    <col min="11462" max="11462" width="10.28515625" style="170" bestFit="1" customWidth="1"/>
    <col min="11463" max="11463" width="13.28515625" style="170" bestFit="1" customWidth="1"/>
    <col min="11464" max="11464" width="10.140625" style="170" customWidth="1"/>
    <col min="11465" max="11465" width="10.7109375" style="170" bestFit="1" customWidth="1"/>
    <col min="11466" max="11466" width="13.5703125" style="170" customWidth="1"/>
    <col min="11467" max="11467" width="9.140625" style="170"/>
    <col min="11468" max="11468" width="6" style="170" bestFit="1" customWidth="1"/>
    <col min="11469" max="11469" width="9.85546875" style="170" bestFit="1" customWidth="1"/>
    <col min="11470" max="11470" width="9" style="170" customWidth="1"/>
    <col min="11471" max="11471" width="10" style="170" bestFit="1" customWidth="1"/>
    <col min="11472" max="11472" width="9.7109375" style="170" bestFit="1" customWidth="1"/>
    <col min="11473" max="11473" width="11.42578125" style="170" bestFit="1" customWidth="1"/>
    <col min="11474" max="11474" width="0.42578125" style="170" customWidth="1"/>
    <col min="11475" max="11713" width="9.140625" style="170"/>
    <col min="11714" max="11714" width="6.5703125" style="170" customWidth="1"/>
    <col min="11715" max="11715" width="19.42578125" style="170" customWidth="1"/>
    <col min="11716" max="11716" width="9.5703125" style="170" customWidth="1"/>
    <col min="11717" max="11717" width="5.7109375" style="170" bestFit="1" customWidth="1"/>
    <col min="11718" max="11718" width="10.28515625" style="170" bestFit="1" customWidth="1"/>
    <col min="11719" max="11719" width="13.28515625" style="170" bestFit="1" customWidth="1"/>
    <col min="11720" max="11720" width="10.140625" style="170" customWidth="1"/>
    <col min="11721" max="11721" width="10.7109375" style="170" bestFit="1" customWidth="1"/>
    <col min="11722" max="11722" width="13.5703125" style="170" customWidth="1"/>
    <col min="11723" max="11723" width="9.140625" style="170"/>
    <col min="11724" max="11724" width="6" style="170" bestFit="1" customWidth="1"/>
    <col min="11725" max="11725" width="9.85546875" style="170" bestFit="1" customWidth="1"/>
    <col min="11726" max="11726" width="9" style="170" customWidth="1"/>
    <col min="11727" max="11727" width="10" style="170" bestFit="1" customWidth="1"/>
    <col min="11728" max="11728" width="9.7109375" style="170" bestFit="1" customWidth="1"/>
    <col min="11729" max="11729" width="11.42578125" style="170" bestFit="1" customWidth="1"/>
    <col min="11730" max="11730" width="0.42578125" style="170" customWidth="1"/>
    <col min="11731" max="11969" width="9.140625" style="170"/>
    <col min="11970" max="11970" width="6.5703125" style="170" customWidth="1"/>
    <col min="11971" max="11971" width="19.42578125" style="170" customWidth="1"/>
    <col min="11972" max="11972" width="9.5703125" style="170" customWidth="1"/>
    <col min="11973" max="11973" width="5.7109375" style="170" bestFit="1" customWidth="1"/>
    <col min="11974" max="11974" width="10.28515625" style="170" bestFit="1" customWidth="1"/>
    <col min="11975" max="11975" width="13.28515625" style="170" bestFit="1" customWidth="1"/>
    <col min="11976" max="11976" width="10.140625" style="170" customWidth="1"/>
    <col min="11977" max="11977" width="10.7109375" style="170" bestFit="1" customWidth="1"/>
    <col min="11978" max="11978" width="13.5703125" style="170" customWidth="1"/>
    <col min="11979" max="11979" width="9.140625" style="170"/>
    <col min="11980" max="11980" width="6" style="170" bestFit="1" customWidth="1"/>
    <col min="11981" max="11981" width="9.85546875" style="170" bestFit="1" customWidth="1"/>
    <col min="11982" max="11982" width="9" style="170" customWidth="1"/>
    <col min="11983" max="11983" width="10" style="170" bestFit="1" customWidth="1"/>
    <col min="11984" max="11984" width="9.7109375" style="170" bestFit="1" customWidth="1"/>
    <col min="11985" max="11985" width="11.42578125" style="170" bestFit="1" customWidth="1"/>
    <col min="11986" max="11986" width="0.42578125" style="170" customWidth="1"/>
    <col min="11987" max="12225" width="9.140625" style="170"/>
    <col min="12226" max="12226" width="6.5703125" style="170" customWidth="1"/>
    <col min="12227" max="12227" width="19.42578125" style="170" customWidth="1"/>
    <col min="12228" max="12228" width="9.5703125" style="170" customWidth="1"/>
    <col min="12229" max="12229" width="5.7109375" style="170" bestFit="1" customWidth="1"/>
    <col min="12230" max="12230" width="10.28515625" style="170" bestFit="1" customWidth="1"/>
    <col min="12231" max="12231" width="13.28515625" style="170" bestFit="1" customWidth="1"/>
    <col min="12232" max="12232" width="10.140625" style="170" customWidth="1"/>
    <col min="12233" max="12233" width="10.7109375" style="170" bestFit="1" customWidth="1"/>
    <col min="12234" max="12234" width="13.5703125" style="170" customWidth="1"/>
    <col min="12235" max="12235" width="9.140625" style="170"/>
    <col min="12236" max="12236" width="6" style="170" bestFit="1" customWidth="1"/>
    <col min="12237" max="12237" width="9.85546875" style="170" bestFit="1" customWidth="1"/>
    <col min="12238" max="12238" width="9" style="170" customWidth="1"/>
    <col min="12239" max="12239" width="10" style="170" bestFit="1" customWidth="1"/>
    <col min="12240" max="12240" width="9.7109375" style="170" bestFit="1" customWidth="1"/>
    <col min="12241" max="12241" width="11.42578125" style="170" bestFit="1" customWidth="1"/>
    <col min="12242" max="12242" width="0.42578125" style="170" customWidth="1"/>
    <col min="12243" max="12481" width="9.140625" style="170"/>
    <col min="12482" max="12482" width="6.5703125" style="170" customWidth="1"/>
    <col min="12483" max="12483" width="19.42578125" style="170" customWidth="1"/>
    <col min="12484" max="12484" width="9.5703125" style="170" customWidth="1"/>
    <col min="12485" max="12485" width="5.7109375" style="170" bestFit="1" customWidth="1"/>
    <col min="12486" max="12486" width="10.28515625" style="170" bestFit="1" customWidth="1"/>
    <col min="12487" max="12487" width="13.28515625" style="170" bestFit="1" customWidth="1"/>
    <col min="12488" max="12488" width="10.140625" style="170" customWidth="1"/>
    <col min="12489" max="12489" width="10.7109375" style="170" bestFit="1" customWidth="1"/>
    <col min="12490" max="12490" width="13.5703125" style="170" customWidth="1"/>
    <col min="12491" max="12491" width="9.140625" style="170"/>
    <col min="12492" max="12492" width="6" style="170" bestFit="1" customWidth="1"/>
    <col min="12493" max="12493" width="9.85546875" style="170" bestFit="1" customWidth="1"/>
    <col min="12494" max="12494" width="9" style="170" customWidth="1"/>
    <col min="12495" max="12495" width="10" style="170" bestFit="1" customWidth="1"/>
    <col min="12496" max="12496" width="9.7109375" style="170" bestFit="1" customWidth="1"/>
    <col min="12497" max="12497" width="11.42578125" style="170" bestFit="1" customWidth="1"/>
    <col min="12498" max="12498" width="0.42578125" style="170" customWidth="1"/>
    <col min="12499" max="12737" width="9.140625" style="170"/>
    <col min="12738" max="12738" width="6.5703125" style="170" customWidth="1"/>
    <col min="12739" max="12739" width="19.42578125" style="170" customWidth="1"/>
    <col min="12740" max="12740" width="9.5703125" style="170" customWidth="1"/>
    <col min="12741" max="12741" width="5.7109375" style="170" bestFit="1" customWidth="1"/>
    <col min="12742" max="12742" width="10.28515625" style="170" bestFit="1" customWidth="1"/>
    <col min="12743" max="12743" width="13.28515625" style="170" bestFit="1" customWidth="1"/>
    <col min="12744" max="12744" width="10.140625" style="170" customWidth="1"/>
    <col min="12745" max="12745" width="10.7109375" style="170" bestFit="1" customWidth="1"/>
    <col min="12746" max="12746" width="13.5703125" style="170" customWidth="1"/>
    <col min="12747" max="12747" width="9.140625" style="170"/>
    <col min="12748" max="12748" width="6" style="170" bestFit="1" customWidth="1"/>
    <col min="12749" max="12749" width="9.85546875" style="170" bestFit="1" customWidth="1"/>
    <col min="12750" max="12750" width="9" style="170" customWidth="1"/>
    <col min="12751" max="12751" width="10" style="170" bestFit="1" customWidth="1"/>
    <col min="12752" max="12752" width="9.7109375" style="170" bestFit="1" customWidth="1"/>
    <col min="12753" max="12753" width="11.42578125" style="170" bestFit="1" customWidth="1"/>
    <col min="12754" max="12754" width="0.42578125" style="170" customWidth="1"/>
    <col min="12755" max="12993" width="9.140625" style="170"/>
    <col min="12994" max="12994" width="6.5703125" style="170" customWidth="1"/>
    <col min="12995" max="12995" width="19.42578125" style="170" customWidth="1"/>
    <col min="12996" max="12996" width="9.5703125" style="170" customWidth="1"/>
    <col min="12997" max="12997" width="5.7109375" style="170" bestFit="1" customWidth="1"/>
    <col min="12998" max="12998" width="10.28515625" style="170" bestFit="1" customWidth="1"/>
    <col min="12999" max="12999" width="13.28515625" style="170" bestFit="1" customWidth="1"/>
    <col min="13000" max="13000" width="10.140625" style="170" customWidth="1"/>
    <col min="13001" max="13001" width="10.7109375" style="170" bestFit="1" customWidth="1"/>
    <col min="13002" max="13002" width="13.5703125" style="170" customWidth="1"/>
    <col min="13003" max="13003" width="9.140625" style="170"/>
    <col min="13004" max="13004" width="6" style="170" bestFit="1" customWidth="1"/>
    <col min="13005" max="13005" width="9.85546875" style="170" bestFit="1" customWidth="1"/>
    <col min="13006" max="13006" width="9" style="170" customWidth="1"/>
    <col min="13007" max="13007" width="10" style="170" bestFit="1" customWidth="1"/>
    <col min="13008" max="13008" width="9.7109375" style="170" bestFit="1" customWidth="1"/>
    <col min="13009" max="13009" width="11.42578125" style="170" bestFit="1" customWidth="1"/>
    <col min="13010" max="13010" width="0.42578125" style="170" customWidth="1"/>
    <col min="13011" max="13249" width="9.140625" style="170"/>
    <col min="13250" max="13250" width="6.5703125" style="170" customWidth="1"/>
    <col min="13251" max="13251" width="19.42578125" style="170" customWidth="1"/>
    <col min="13252" max="13252" width="9.5703125" style="170" customWidth="1"/>
    <col min="13253" max="13253" width="5.7109375" style="170" bestFit="1" customWidth="1"/>
    <col min="13254" max="13254" width="10.28515625" style="170" bestFit="1" customWidth="1"/>
    <col min="13255" max="13255" width="13.28515625" style="170" bestFit="1" customWidth="1"/>
    <col min="13256" max="13256" width="10.140625" style="170" customWidth="1"/>
    <col min="13257" max="13257" width="10.7109375" style="170" bestFit="1" customWidth="1"/>
    <col min="13258" max="13258" width="13.5703125" style="170" customWidth="1"/>
    <col min="13259" max="13259" width="9.140625" style="170"/>
    <col min="13260" max="13260" width="6" style="170" bestFit="1" customWidth="1"/>
    <col min="13261" max="13261" width="9.85546875" style="170" bestFit="1" customWidth="1"/>
    <col min="13262" max="13262" width="9" style="170" customWidth="1"/>
    <col min="13263" max="13263" width="10" style="170" bestFit="1" customWidth="1"/>
    <col min="13264" max="13264" width="9.7109375" style="170" bestFit="1" customWidth="1"/>
    <col min="13265" max="13265" width="11.42578125" style="170" bestFit="1" customWidth="1"/>
    <col min="13266" max="13266" width="0.42578125" style="170" customWidth="1"/>
    <col min="13267" max="13505" width="9.140625" style="170"/>
    <col min="13506" max="13506" width="6.5703125" style="170" customWidth="1"/>
    <col min="13507" max="13507" width="19.42578125" style="170" customWidth="1"/>
    <col min="13508" max="13508" width="9.5703125" style="170" customWidth="1"/>
    <col min="13509" max="13509" width="5.7109375" style="170" bestFit="1" customWidth="1"/>
    <col min="13510" max="13510" width="10.28515625" style="170" bestFit="1" customWidth="1"/>
    <col min="13511" max="13511" width="13.28515625" style="170" bestFit="1" customWidth="1"/>
    <col min="13512" max="13512" width="10.140625" style="170" customWidth="1"/>
    <col min="13513" max="13513" width="10.7109375" style="170" bestFit="1" customWidth="1"/>
    <col min="13514" max="13514" width="13.5703125" style="170" customWidth="1"/>
    <col min="13515" max="13515" width="9.140625" style="170"/>
    <col min="13516" max="13516" width="6" style="170" bestFit="1" customWidth="1"/>
    <col min="13517" max="13517" width="9.85546875" style="170" bestFit="1" customWidth="1"/>
    <col min="13518" max="13518" width="9" style="170" customWidth="1"/>
    <col min="13519" max="13519" width="10" style="170" bestFit="1" customWidth="1"/>
    <col min="13520" max="13520" width="9.7109375" style="170" bestFit="1" customWidth="1"/>
    <col min="13521" max="13521" width="11.42578125" style="170" bestFit="1" customWidth="1"/>
    <col min="13522" max="13522" width="0.42578125" style="170" customWidth="1"/>
    <col min="13523" max="13761" width="9.140625" style="170"/>
    <col min="13762" max="13762" width="6.5703125" style="170" customWidth="1"/>
    <col min="13763" max="13763" width="19.42578125" style="170" customWidth="1"/>
    <col min="13764" max="13764" width="9.5703125" style="170" customWidth="1"/>
    <col min="13765" max="13765" width="5.7109375" style="170" bestFit="1" customWidth="1"/>
    <col min="13766" max="13766" width="10.28515625" style="170" bestFit="1" customWidth="1"/>
    <col min="13767" max="13767" width="13.28515625" style="170" bestFit="1" customWidth="1"/>
    <col min="13768" max="13768" width="10.140625" style="170" customWidth="1"/>
    <col min="13769" max="13769" width="10.7109375" style="170" bestFit="1" customWidth="1"/>
    <col min="13770" max="13770" width="13.5703125" style="170" customWidth="1"/>
    <col min="13771" max="13771" width="9.140625" style="170"/>
    <col min="13772" max="13772" width="6" style="170" bestFit="1" customWidth="1"/>
    <col min="13773" max="13773" width="9.85546875" style="170" bestFit="1" customWidth="1"/>
    <col min="13774" max="13774" width="9" style="170" customWidth="1"/>
    <col min="13775" max="13775" width="10" style="170" bestFit="1" customWidth="1"/>
    <col min="13776" max="13776" width="9.7109375" style="170" bestFit="1" customWidth="1"/>
    <col min="13777" max="13777" width="11.42578125" style="170" bestFit="1" customWidth="1"/>
    <col min="13778" max="13778" width="0.42578125" style="170" customWidth="1"/>
    <col min="13779" max="14017" width="9.140625" style="170"/>
    <col min="14018" max="14018" width="6.5703125" style="170" customWidth="1"/>
    <col min="14019" max="14019" width="19.42578125" style="170" customWidth="1"/>
    <col min="14020" max="14020" width="9.5703125" style="170" customWidth="1"/>
    <col min="14021" max="14021" width="5.7109375" style="170" bestFit="1" customWidth="1"/>
    <col min="14022" max="14022" width="10.28515625" style="170" bestFit="1" customWidth="1"/>
    <col min="14023" max="14023" width="13.28515625" style="170" bestFit="1" customWidth="1"/>
    <col min="14024" max="14024" width="10.140625" style="170" customWidth="1"/>
    <col min="14025" max="14025" width="10.7109375" style="170" bestFit="1" customWidth="1"/>
    <col min="14026" max="14026" width="13.5703125" style="170" customWidth="1"/>
    <col min="14027" max="14027" width="9.140625" style="170"/>
    <col min="14028" max="14028" width="6" style="170" bestFit="1" customWidth="1"/>
    <col min="14029" max="14029" width="9.85546875" style="170" bestFit="1" customWidth="1"/>
    <col min="14030" max="14030" width="9" style="170" customWidth="1"/>
    <col min="14031" max="14031" width="10" style="170" bestFit="1" customWidth="1"/>
    <col min="14032" max="14032" width="9.7109375" style="170" bestFit="1" customWidth="1"/>
    <col min="14033" max="14033" width="11.42578125" style="170" bestFit="1" customWidth="1"/>
    <col min="14034" max="14034" width="0.42578125" style="170" customWidth="1"/>
    <col min="14035" max="14273" width="9.140625" style="170"/>
    <col min="14274" max="14274" width="6.5703125" style="170" customWidth="1"/>
    <col min="14275" max="14275" width="19.42578125" style="170" customWidth="1"/>
    <col min="14276" max="14276" width="9.5703125" style="170" customWidth="1"/>
    <col min="14277" max="14277" width="5.7109375" style="170" bestFit="1" customWidth="1"/>
    <col min="14278" max="14278" width="10.28515625" style="170" bestFit="1" customWidth="1"/>
    <col min="14279" max="14279" width="13.28515625" style="170" bestFit="1" customWidth="1"/>
    <col min="14280" max="14280" width="10.140625" style="170" customWidth="1"/>
    <col min="14281" max="14281" width="10.7109375" style="170" bestFit="1" customWidth="1"/>
    <col min="14282" max="14282" width="13.5703125" style="170" customWidth="1"/>
    <col min="14283" max="14283" width="9.140625" style="170"/>
    <col min="14284" max="14284" width="6" style="170" bestFit="1" customWidth="1"/>
    <col min="14285" max="14285" width="9.85546875" style="170" bestFit="1" customWidth="1"/>
    <col min="14286" max="14286" width="9" style="170" customWidth="1"/>
    <col min="14287" max="14287" width="10" style="170" bestFit="1" customWidth="1"/>
    <col min="14288" max="14288" width="9.7109375" style="170" bestFit="1" customWidth="1"/>
    <col min="14289" max="14289" width="11.42578125" style="170" bestFit="1" customWidth="1"/>
    <col min="14290" max="14290" width="0.42578125" style="170" customWidth="1"/>
    <col min="14291" max="14529" width="9.140625" style="170"/>
    <col min="14530" max="14530" width="6.5703125" style="170" customWidth="1"/>
    <col min="14531" max="14531" width="19.42578125" style="170" customWidth="1"/>
    <col min="14532" max="14532" width="9.5703125" style="170" customWidth="1"/>
    <col min="14533" max="14533" width="5.7109375" style="170" bestFit="1" customWidth="1"/>
    <col min="14534" max="14534" width="10.28515625" style="170" bestFit="1" customWidth="1"/>
    <col min="14535" max="14535" width="13.28515625" style="170" bestFit="1" customWidth="1"/>
    <col min="14536" max="14536" width="10.140625" style="170" customWidth="1"/>
    <col min="14537" max="14537" width="10.7109375" style="170" bestFit="1" customWidth="1"/>
    <col min="14538" max="14538" width="13.5703125" style="170" customWidth="1"/>
    <col min="14539" max="14539" width="9.140625" style="170"/>
    <col min="14540" max="14540" width="6" style="170" bestFit="1" customWidth="1"/>
    <col min="14541" max="14541" width="9.85546875" style="170" bestFit="1" customWidth="1"/>
    <col min="14542" max="14542" width="9" style="170" customWidth="1"/>
    <col min="14543" max="14543" width="10" style="170" bestFit="1" customWidth="1"/>
    <col min="14544" max="14544" width="9.7109375" style="170" bestFit="1" customWidth="1"/>
    <col min="14545" max="14545" width="11.42578125" style="170" bestFit="1" customWidth="1"/>
    <col min="14546" max="14546" width="0.42578125" style="170" customWidth="1"/>
    <col min="14547" max="14785" width="9.140625" style="170"/>
    <col min="14786" max="14786" width="6.5703125" style="170" customWidth="1"/>
    <col min="14787" max="14787" width="19.42578125" style="170" customWidth="1"/>
    <col min="14788" max="14788" width="9.5703125" style="170" customWidth="1"/>
    <col min="14789" max="14789" width="5.7109375" style="170" bestFit="1" customWidth="1"/>
    <col min="14790" max="14790" width="10.28515625" style="170" bestFit="1" customWidth="1"/>
    <col min="14791" max="14791" width="13.28515625" style="170" bestFit="1" customWidth="1"/>
    <col min="14792" max="14792" width="10.140625" style="170" customWidth="1"/>
    <col min="14793" max="14793" width="10.7109375" style="170" bestFit="1" customWidth="1"/>
    <col min="14794" max="14794" width="13.5703125" style="170" customWidth="1"/>
    <col min="14795" max="14795" width="9.140625" style="170"/>
    <col min="14796" max="14796" width="6" style="170" bestFit="1" customWidth="1"/>
    <col min="14797" max="14797" width="9.85546875" style="170" bestFit="1" customWidth="1"/>
    <col min="14798" max="14798" width="9" style="170" customWidth="1"/>
    <col min="14799" max="14799" width="10" style="170" bestFit="1" customWidth="1"/>
    <col min="14800" max="14800" width="9.7109375" style="170" bestFit="1" customWidth="1"/>
    <col min="14801" max="14801" width="11.42578125" style="170" bestFit="1" customWidth="1"/>
    <col min="14802" max="14802" width="0.42578125" style="170" customWidth="1"/>
    <col min="14803" max="15041" width="9.140625" style="170"/>
    <col min="15042" max="15042" width="6.5703125" style="170" customWidth="1"/>
    <col min="15043" max="15043" width="19.42578125" style="170" customWidth="1"/>
    <col min="15044" max="15044" width="9.5703125" style="170" customWidth="1"/>
    <col min="15045" max="15045" width="5.7109375" style="170" bestFit="1" customWidth="1"/>
    <col min="15046" max="15046" width="10.28515625" style="170" bestFit="1" customWidth="1"/>
    <col min="15047" max="15047" width="13.28515625" style="170" bestFit="1" customWidth="1"/>
    <col min="15048" max="15048" width="10.140625" style="170" customWidth="1"/>
    <col min="15049" max="15049" width="10.7109375" style="170" bestFit="1" customWidth="1"/>
    <col min="15050" max="15050" width="13.5703125" style="170" customWidth="1"/>
    <col min="15051" max="15051" width="9.140625" style="170"/>
    <col min="15052" max="15052" width="6" style="170" bestFit="1" customWidth="1"/>
    <col min="15053" max="15053" width="9.85546875" style="170" bestFit="1" customWidth="1"/>
    <col min="15054" max="15054" width="9" style="170" customWidth="1"/>
    <col min="15055" max="15055" width="10" style="170" bestFit="1" customWidth="1"/>
    <col min="15056" max="15056" width="9.7109375" style="170" bestFit="1" customWidth="1"/>
    <col min="15057" max="15057" width="11.42578125" style="170" bestFit="1" customWidth="1"/>
    <col min="15058" max="15058" width="0.42578125" style="170" customWidth="1"/>
    <col min="15059" max="15297" width="9.140625" style="170"/>
    <col min="15298" max="15298" width="6.5703125" style="170" customWidth="1"/>
    <col min="15299" max="15299" width="19.42578125" style="170" customWidth="1"/>
    <col min="15300" max="15300" width="9.5703125" style="170" customWidth="1"/>
    <col min="15301" max="15301" width="5.7109375" style="170" bestFit="1" customWidth="1"/>
    <col min="15302" max="15302" width="10.28515625" style="170" bestFit="1" customWidth="1"/>
    <col min="15303" max="15303" width="13.28515625" style="170" bestFit="1" customWidth="1"/>
    <col min="15304" max="15304" width="10.140625" style="170" customWidth="1"/>
    <col min="15305" max="15305" width="10.7109375" style="170" bestFit="1" customWidth="1"/>
    <col min="15306" max="15306" width="13.5703125" style="170" customWidth="1"/>
    <col min="15307" max="15307" width="9.140625" style="170"/>
    <col min="15308" max="15308" width="6" style="170" bestFit="1" customWidth="1"/>
    <col min="15309" max="15309" width="9.85546875" style="170" bestFit="1" customWidth="1"/>
    <col min="15310" max="15310" width="9" style="170" customWidth="1"/>
    <col min="15311" max="15311" width="10" style="170" bestFit="1" customWidth="1"/>
    <col min="15312" max="15312" width="9.7109375" style="170" bestFit="1" customWidth="1"/>
    <col min="15313" max="15313" width="11.42578125" style="170" bestFit="1" customWidth="1"/>
    <col min="15314" max="15314" width="0.42578125" style="170" customWidth="1"/>
    <col min="15315" max="15553" width="9.140625" style="170"/>
    <col min="15554" max="15554" width="6.5703125" style="170" customWidth="1"/>
    <col min="15555" max="15555" width="19.42578125" style="170" customWidth="1"/>
    <col min="15556" max="15556" width="9.5703125" style="170" customWidth="1"/>
    <col min="15557" max="15557" width="5.7109375" style="170" bestFit="1" customWidth="1"/>
    <col min="15558" max="15558" width="10.28515625" style="170" bestFit="1" customWidth="1"/>
    <col min="15559" max="15559" width="13.28515625" style="170" bestFit="1" customWidth="1"/>
    <col min="15560" max="15560" width="10.140625" style="170" customWidth="1"/>
    <col min="15561" max="15561" width="10.7109375" style="170" bestFit="1" customWidth="1"/>
    <col min="15562" max="15562" width="13.5703125" style="170" customWidth="1"/>
    <col min="15563" max="15563" width="9.140625" style="170"/>
    <col min="15564" max="15564" width="6" style="170" bestFit="1" customWidth="1"/>
    <col min="15565" max="15565" width="9.85546875" style="170" bestFit="1" customWidth="1"/>
    <col min="15566" max="15566" width="9" style="170" customWidth="1"/>
    <col min="15567" max="15567" width="10" style="170" bestFit="1" customWidth="1"/>
    <col min="15568" max="15568" width="9.7109375" style="170" bestFit="1" customWidth="1"/>
    <col min="15569" max="15569" width="11.42578125" style="170" bestFit="1" customWidth="1"/>
    <col min="15570" max="15570" width="0.42578125" style="170" customWidth="1"/>
    <col min="15571" max="15809" width="9.140625" style="170"/>
    <col min="15810" max="15810" width="6.5703125" style="170" customWidth="1"/>
    <col min="15811" max="15811" width="19.42578125" style="170" customWidth="1"/>
    <col min="15812" max="15812" width="9.5703125" style="170" customWidth="1"/>
    <col min="15813" max="15813" width="5.7109375" style="170" bestFit="1" customWidth="1"/>
    <col min="15814" max="15814" width="10.28515625" style="170" bestFit="1" customWidth="1"/>
    <col min="15815" max="15815" width="13.28515625" style="170" bestFit="1" customWidth="1"/>
    <col min="15816" max="15816" width="10.140625" style="170" customWidth="1"/>
    <col min="15817" max="15817" width="10.7109375" style="170" bestFit="1" customWidth="1"/>
    <col min="15818" max="15818" width="13.5703125" style="170" customWidth="1"/>
    <col min="15819" max="15819" width="9.140625" style="170"/>
    <col min="15820" max="15820" width="6" style="170" bestFit="1" customWidth="1"/>
    <col min="15821" max="15821" width="9.85546875" style="170" bestFit="1" customWidth="1"/>
    <col min="15822" max="15822" width="9" style="170" customWidth="1"/>
    <col min="15823" max="15823" width="10" style="170" bestFit="1" customWidth="1"/>
    <col min="15824" max="15824" width="9.7109375" style="170" bestFit="1" customWidth="1"/>
    <col min="15825" max="15825" width="11.42578125" style="170" bestFit="1" customWidth="1"/>
    <col min="15826" max="15826" width="0.42578125" style="170" customWidth="1"/>
    <col min="15827" max="16065" width="9.140625" style="170"/>
    <col min="16066" max="16066" width="6.5703125" style="170" customWidth="1"/>
    <col min="16067" max="16067" width="19.42578125" style="170" customWidth="1"/>
    <col min="16068" max="16068" width="9.5703125" style="170" customWidth="1"/>
    <col min="16069" max="16069" width="5.7109375" style="170" bestFit="1" customWidth="1"/>
    <col min="16070" max="16070" width="10.28515625" style="170" bestFit="1" customWidth="1"/>
    <col min="16071" max="16071" width="13.28515625" style="170" bestFit="1" customWidth="1"/>
    <col min="16072" max="16072" width="10.140625" style="170" customWidth="1"/>
    <col min="16073" max="16073" width="10.7109375" style="170" bestFit="1" customWidth="1"/>
    <col min="16074" max="16074" width="13.5703125" style="170" customWidth="1"/>
    <col min="16075" max="16075" width="9.140625" style="170"/>
    <col min="16076" max="16076" width="6" style="170" bestFit="1" customWidth="1"/>
    <col min="16077" max="16077" width="9.85546875" style="170" bestFit="1" customWidth="1"/>
    <col min="16078" max="16078" width="9" style="170" customWidth="1"/>
    <col min="16079" max="16079" width="10" style="170" bestFit="1" customWidth="1"/>
    <col min="16080" max="16080" width="9.7109375" style="170" bestFit="1" customWidth="1"/>
    <col min="16081" max="16081" width="11.42578125" style="170" bestFit="1" customWidth="1"/>
    <col min="16082" max="16082" width="0.42578125" style="170" customWidth="1"/>
    <col min="16083" max="16384" width="9.140625" style="170"/>
  </cols>
  <sheetData>
    <row r="1" spans="1:11" ht="23.25" x14ac:dyDescent="0.25">
      <c r="D1" s="172" t="s">
        <v>371</v>
      </c>
    </row>
    <row r="2" spans="1:11" ht="23.25" x14ac:dyDescent="0.25">
      <c r="D2" s="172"/>
      <c r="K2" s="198"/>
    </row>
    <row r="3" spans="1:11" s="1" customFormat="1" ht="14.25" customHeight="1" x14ac:dyDescent="0.25">
      <c r="C3" s="171"/>
      <c r="D3" s="171"/>
      <c r="E3" s="171"/>
      <c r="F3" s="171"/>
      <c r="G3" s="171"/>
      <c r="H3" s="173"/>
      <c r="I3" s="174"/>
      <c r="J3" s="171"/>
      <c r="K3" s="175"/>
    </row>
    <row r="4" spans="1:11" s="1" customFormat="1" ht="15" x14ac:dyDescent="0.25">
      <c r="C4" s="171"/>
      <c r="D4" s="171"/>
      <c r="E4" s="171"/>
      <c r="F4" s="171"/>
      <c r="G4" s="171"/>
      <c r="H4" s="173"/>
      <c r="I4" s="174"/>
      <c r="J4" s="171"/>
      <c r="K4" s="175"/>
    </row>
    <row r="5" spans="1:11" ht="15" customHeight="1" x14ac:dyDescent="0.25">
      <c r="C5" s="177" t="s">
        <v>41</v>
      </c>
      <c r="D5" s="178" t="s">
        <v>44</v>
      </c>
      <c r="E5" s="177"/>
      <c r="F5" s="177"/>
      <c r="G5" s="177"/>
      <c r="H5" s="179"/>
      <c r="I5" s="180"/>
      <c r="J5" s="177"/>
      <c r="K5" s="198"/>
    </row>
    <row r="6" spans="1:11" ht="15" customHeight="1" x14ac:dyDescent="0.25">
      <c r="C6" s="170" t="s">
        <v>40</v>
      </c>
      <c r="D6" s="178" t="s">
        <v>65</v>
      </c>
      <c r="E6" s="177"/>
      <c r="F6" s="177"/>
      <c r="G6" s="177"/>
      <c r="H6" s="179"/>
      <c r="I6" s="180"/>
      <c r="J6" s="177"/>
      <c r="K6" s="177"/>
    </row>
    <row r="7" spans="1:11" s="194" customFormat="1" ht="15" customHeight="1" x14ac:dyDescent="0.25">
      <c r="A7" s="194">
        <v>21</v>
      </c>
      <c r="C7" s="307" t="s">
        <v>582</v>
      </c>
      <c r="D7" s="33" t="s">
        <v>382</v>
      </c>
      <c r="E7" s="195"/>
      <c r="F7" s="41"/>
      <c r="G7" s="33" t="s">
        <v>0</v>
      </c>
      <c r="H7" s="196"/>
      <c r="I7" s="212"/>
      <c r="J7" s="197"/>
      <c r="K7" s="202"/>
    </row>
    <row r="8" spans="1:11" s="194" customFormat="1" ht="15" customHeight="1" x14ac:dyDescent="0.25">
      <c r="A8" s="194">
        <v>20</v>
      </c>
      <c r="C8" s="307" t="s">
        <v>583</v>
      </c>
      <c r="D8" s="33" t="s">
        <v>340</v>
      </c>
      <c r="E8" s="195">
        <v>3</v>
      </c>
      <c r="F8" s="41" t="s">
        <v>342</v>
      </c>
      <c r="G8" s="33" t="s">
        <v>381</v>
      </c>
      <c r="H8" s="196">
        <v>3500</v>
      </c>
      <c r="I8" s="212" t="s">
        <v>383</v>
      </c>
      <c r="J8" s="197">
        <v>17</v>
      </c>
      <c r="K8" s="202"/>
    </row>
    <row r="9" spans="1:11" s="194" customFormat="1" ht="15" customHeight="1" x14ac:dyDescent="0.25">
      <c r="A9" s="194">
        <v>19</v>
      </c>
      <c r="C9" s="307" t="s">
        <v>584</v>
      </c>
      <c r="D9" s="199" t="s">
        <v>64</v>
      </c>
      <c r="E9" s="195">
        <v>8</v>
      </c>
      <c r="F9" s="41" t="s">
        <v>32</v>
      </c>
      <c r="G9" s="199" t="s">
        <v>68</v>
      </c>
      <c r="H9" s="196">
        <v>60</v>
      </c>
      <c r="I9" s="201"/>
      <c r="J9" s="197">
        <v>0.47939999999999999</v>
      </c>
      <c r="K9" s="202"/>
    </row>
    <row r="10" spans="1:11" s="194" customFormat="1" ht="15" customHeight="1" x14ac:dyDescent="0.25">
      <c r="A10" s="194">
        <v>18</v>
      </c>
      <c r="C10" s="307" t="s">
        <v>585</v>
      </c>
      <c r="D10" s="199" t="s">
        <v>63</v>
      </c>
      <c r="E10" s="195">
        <v>8</v>
      </c>
      <c r="F10" s="41" t="s">
        <v>32</v>
      </c>
      <c r="G10" s="199" t="s">
        <v>33</v>
      </c>
      <c r="H10" s="196" t="s">
        <v>650</v>
      </c>
      <c r="I10" s="201"/>
      <c r="J10" s="197">
        <v>0.42496000000000006</v>
      </c>
      <c r="K10" s="202"/>
    </row>
    <row r="11" spans="1:11" s="194" customFormat="1" ht="15" customHeight="1" x14ac:dyDescent="0.25">
      <c r="A11" s="194">
        <v>17</v>
      </c>
      <c r="C11" s="307" t="s">
        <v>586</v>
      </c>
      <c r="D11" s="199" t="s">
        <v>62</v>
      </c>
      <c r="E11" s="195">
        <v>8</v>
      </c>
      <c r="F11" s="41" t="s">
        <v>32</v>
      </c>
      <c r="G11" s="199" t="s">
        <v>33</v>
      </c>
      <c r="H11" s="196" t="s">
        <v>650</v>
      </c>
      <c r="I11" s="201"/>
      <c r="J11" s="197">
        <v>0.42496000000000006</v>
      </c>
      <c r="K11" s="202"/>
    </row>
    <row r="12" spans="1:11" s="194" customFormat="1" ht="15" customHeight="1" x14ac:dyDescent="0.25">
      <c r="C12" s="307" t="s">
        <v>587</v>
      </c>
      <c r="D12" s="199" t="s">
        <v>526</v>
      </c>
      <c r="E12" s="195">
        <v>4</v>
      </c>
      <c r="F12" s="41" t="s">
        <v>32</v>
      </c>
      <c r="G12" s="199" t="s">
        <v>51</v>
      </c>
      <c r="H12" s="196" t="s">
        <v>651</v>
      </c>
      <c r="I12" s="201"/>
      <c r="J12" s="197">
        <v>2.76</v>
      </c>
      <c r="K12" s="202"/>
    </row>
    <row r="13" spans="1:11" s="194" customFormat="1" ht="15" customHeight="1" x14ac:dyDescent="0.25">
      <c r="A13" s="194">
        <v>16</v>
      </c>
      <c r="C13" s="307" t="s">
        <v>588</v>
      </c>
      <c r="D13" s="199" t="s">
        <v>61</v>
      </c>
      <c r="E13" s="195">
        <v>12</v>
      </c>
      <c r="F13" s="41" t="s">
        <v>32</v>
      </c>
      <c r="G13" s="199" t="s">
        <v>33</v>
      </c>
      <c r="H13" s="196" t="s">
        <v>652</v>
      </c>
      <c r="I13" s="201"/>
      <c r="J13" s="197">
        <v>0.32</v>
      </c>
      <c r="K13" s="202"/>
    </row>
    <row r="14" spans="1:11" s="194" customFormat="1" ht="15" customHeight="1" x14ac:dyDescent="0.25">
      <c r="A14" s="194">
        <v>15</v>
      </c>
      <c r="C14" s="307" t="s">
        <v>570</v>
      </c>
      <c r="D14" s="199" t="s">
        <v>60</v>
      </c>
      <c r="E14" s="195">
        <v>12</v>
      </c>
      <c r="F14" s="41" t="s">
        <v>32</v>
      </c>
      <c r="G14" s="199" t="s">
        <v>67</v>
      </c>
      <c r="H14" s="196">
        <v>70</v>
      </c>
      <c r="I14" s="201"/>
      <c r="J14" s="197">
        <v>0.37380000000000002</v>
      </c>
      <c r="K14" s="202"/>
    </row>
    <row r="15" spans="1:11" s="194" customFormat="1" ht="15" customHeight="1" x14ac:dyDescent="0.25">
      <c r="A15" s="194">
        <v>14</v>
      </c>
      <c r="C15" s="307" t="s">
        <v>571</v>
      </c>
      <c r="D15" s="199" t="s">
        <v>58</v>
      </c>
      <c r="E15" s="195">
        <v>1</v>
      </c>
      <c r="F15" s="41" t="s">
        <v>32</v>
      </c>
      <c r="G15" s="199" t="s">
        <v>33</v>
      </c>
      <c r="H15" s="196" t="s">
        <v>653</v>
      </c>
      <c r="I15" s="201"/>
      <c r="J15" s="197">
        <v>116.15231999999999</v>
      </c>
      <c r="K15" s="202"/>
    </row>
    <row r="16" spans="1:11" s="194" customFormat="1" ht="15" customHeight="1" x14ac:dyDescent="0.25">
      <c r="A16" s="194">
        <v>13</v>
      </c>
      <c r="C16" s="307" t="s">
        <v>572</v>
      </c>
      <c r="D16" s="199" t="s">
        <v>52</v>
      </c>
      <c r="E16" s="195">
        <v>2</v>
      </c>
      <c r="F16" s="41" t="s">
        <v>69</v>
      </c>
      <c r="G16" s="199" t="s">
        <v>50</v>
      </c>
      <c r="H16" s="196" t="s">
        <v>654</v>
      </c>
      <c r="I16" s="201"/>
      <c r="J16" s="197">
        <v>81.945599999999999</v>
      </c>
      <c r="K16" s="202"/>
    </row>
    <row r="17" spans="1:11" s="194" customFormat="1" ht="15" customHeight="1" x14ac:dyDescent="0.25">
      <c r="A17" s="194">
        <v>12</v>
      </c>
      <c r="C17" s="307" t="s">
        <v>573</v>
      </c>
      <c r="D17" s="199" t="s">
        <v>53</v>
      </c>
      <c r="E17" s="195">
        <v>5</v>
      </c>
      <c r="F17" s="41" t="s">
        <v>69</v>
      </c>
      <c r="G17" s="199" t="s">
        <v>50</v>
      </c>
      <c r="H17" s="196" t="s">
        <v>655</v>
      </c>
      <c r="I17" s="201"/>
      <c r="J17" s="197">
        <v>168.96</v>
      </c>
      <c r="K17" s="202"/>
    </row>
    <row r="18" spans="1:11" s="194" customFormat="1" ht="15" customHeight="1" x14ac:dyDescent="0.25">
      <c r="A18" s="194">
        <v>11</v>
      </c>
      <c r="C18" s="307" t="s">
        <v>574</v>
      </c>
      <c r="D18" s="199" t="s">
        <v>70</v>
      </c>
      <c r="E18" s="195">
        <v>4</v>
      </c>
      <c r="F18" s="41" t="s">
        <v>32</v>
      </c>
      <c r="G18" s="199" t="s">
        <v>33</v>
      </c>
      <c r="H18" s="196" t="s">
        <v>656</v>
      </c>
      <c r="I18" s="201"/>
      <c r="J18" s="197">
        <v>2.12608</v>
      </c>
      <c r="K18" s="202"/>
    </row>
    <row r="19" spans="1:11" s="194" customFormat="1" ht="15" customHeight="1" x14ac:dyDescent="0.25">
      <c r="A19" s="194">
        <v>10</v>
      </c>
      <c r="C19" s="307" t="s">
        <v>575</v>
      </c>
      <c r="D19" s="199" t="s">
        <v>57</v>
      </c>
      <c r="E19" s="195">
        <v>4</v>
      </c>
      <c r="F19" s="41" t="s">
        <v>32</v>
      </c>
      <c r="G19" s="199" t="s">
        <v>51</v>
      </c>
      <c r="H19" s="196" t="s">
        <v>657</v>
      </c>
      <c r="I19" s="201"/>
      <c r="J19" s="197">
        <v>2.6208</v>
      </c>
      <c r="K19" s="202"/>
    </row>
    <row r="20" spans="1:11" s="194" customFormat="1" ht="15" customHeight="1" x14ac:dyDescent="0.25">
      <c r="A20" s="194">
        <v>9</v>
      </c>
      <c r="C20" s="307" t="s">
        <v>576</v>
      </c>
      <c r="D20" s="199" t="s">
        <v>56</v>
      </c>
      <c r="E20" s="195">
        <v>2</v>
      </c>
      <c r="F20" s="41" t="s">
        <v>32</v>
      </c>
      <c r="G20" s="199" t="s">
        <v>51</v>
      </c>
      <c r="H20" s="196" t="s">
        <v>638</v>
      </c>
      <c r="I20" s="201"/>
      <c r="J20" s="197">
        <v>3.1680000000000001</v>
      </c>
      <c r="K20" s="202"/>
    </row>
    <row r="21" spans="1:11" s="194" customFormat="1" ht="15" customHeight="1" x14ac:dyDescent="0.25">
      <c r="A21" s="194">
        <v>8</v>
      </c>
      <c r="C21" s="307" t="s">
        <v>577</v>
      </c>
      <c r="D21" s="199" t="s">
        <v>59</v>
      </c>
      <c r="E21" s="195">
        <v>2</v>
      </c>
      <c r="F21" s="41" t="s">
        <v>32</v>
      </c>
      <c r="G21" s="199" t="s">
        <v>66</v>
      </c>
      <c r="H21" s="196">
        <v>160</v>
      </c>
      <c r="I21" s="201"/>
      <c r="J21" s="197">
        <v>5.3120000000000003</v>
      </c>
      <c r="K21" s="202"/>
    </row>
    <row r="22" spans="1:11" s="194" customFormat="1" ht="15" customHeight="1" x14ac:dyDescent="0.25">
      <c r="A22" s="194">
        <v>7</v>
      </c>
      <c r="C22" s="307" t="s">
        <v>578</v>
      </c>
      <c r="D22" s="199" t="s">
        <v>55</v>
      </c>
      <c r="E22" s="195">
        <v>8</v>
      </c>
      <c r="F22" s="41" t="s">
        <v>32</v>
      </c>
      <c r="G22" s="199" t="s">
        <v>66</v>
      </c>
      <c r="H22" s="196">
        <v>800</v>
      </c>
      <c r="I22" s="201"/>
      <c r="J22" s="197">
        <v>26.560000000000002</v>
      </c>
      <c r="K22" s="202"/>
    </row>
    <row r="23" spans="1:11" s="194" customFormat="1" ht="15" customHeight="1" x14ac:dyDescent="0.25">
      <c r="A23" s="194">
        <v>6</v>
      </c>
      <c r="C23" s="307" t="s">
        <v>579</v>
      </c>
      <c r="D23" s="199" t="s">
        <v>34</v>
      </c>
      <c r="E23" s="195">
        <v>2</v>
      </c>
      <c r="F23" s="41" t="s">
        <v>69</v>
      </c>
      <c r="G23" s="199" t="s">
        <v>50</v>
      </c>
      <c r="H23" s="196" t="s">
        <v>658</v>
      </c>
      <c r="I23" s="201"/>
      <c r="J23" s="197">
        <v>16.256</v>
      </c>
      <c r="K23" s="202"/>
    </row>
    <row r="24" spans="1:11" s="194" customFormat="1" ht="15" customHeight="1" x14ac:dyDescent="0.25">
      <c r="A24" s="194">
        <v>5</v>
      </c>
      <c r="C24" s="307" t="s">
        <v>580</v>
      </c>
      <c r="D24" s="199" t="s">
        <v>54</v>
      </c>
      <c r="E24" s="195">
        <v>2</v>
      </c>
      <c r="F24" s="41" t="s">
        <v>69</v>
      </c>
      <c r="G24" s="199" t="s">
        <v>51</v>
      </c>
      <c r="H24" s="196" t="s">
        <v>658</v>
      </c>
      <c r="I24" s="201"/>
      <c r="J24" s="197">
        <v>12.316800000000001</v>
      </c>
      <c r="K24" s="202"/>
    </row>
    <row r="25" spans="1:11" s="194" customFormat="1" ht="15" customHeight="1" x14ac:dyDescent="0.25">
      <c r="A25" s="194">
        <v>4</v>
      </c>
      <c r="C25" s="307" t="s">
        <v>581</v>
      </c>
      <c r="D25" s="199" t="s">
        <v>49</v>
      </c>
      <c r="E25" s="195">
        <v>10</v>
      </c>
      <c r="F25" s="41" t="s">
        <v>69</v>
      </c>
      <c r="G25" s="199" t="s">
        <v>35</v>
      </c>
      <c r="H25" s="196" t="s">
        <v>658</v>
      </c>
      <c r="I25" s="201" t="s">
        <v>0</v>
      </c>
      <c r="J25" s="197">
        <v>11.719999999999999</v>
      </c>
      <c r="K25" s="198"/>
    </row>
    <row r="26" spans="1:11" s="194" customFormat="1" ht="15" customHeight="1" x14ac:dyDescent="0.25">
      <c r="A26" s="194">
        <v>3</v>
      </c>
      <c r="C26" s="307" t="s">
        <v>569</v>
      </c>
      <c r="D26" s="199" t="s">
        <v>48</v>
      </c>
      <c r="E26" s="195">
        <v>1</v>
      </c>
      <c r="F26" s="41" t="s">
        <v>69</v>
      </c>
      <c r="G26" s="199" t="s">
        <v>51</v>
      </c>
      <c r="H26" s="196" t="s">
        <v>378</v>
      </c>
      <c r="I26" s="201" t="s">
        <v>0</v>
      </c>
      <c r="J26" s="197">
        <v>375.96672000000001</v>
      </c>
      <c r="K26" s="198"/>
    </row>
    <row r="27" spans="1:11" s="194" customFormat="1" ht="15" customHeight="1" x14ac:dyDescent="0.25">
      <c r="A27" s="194">
        <v>2</v>
      </c>
      <c r="C27" s="307" t="s">
        <v>568</v>
      </c>
      <c r="D27" s="213" t="s">
        <v>47</v>
      </c>
      <c r="E27" s="195">
        <v>1</v>
      </c>
      <c r="F27" s="192" t="s">
        <v>69</v>
      </c>
      <c r="G27" s="213" t="s">
        <v>51</v>
      </c>
      <c r="H27" s="196" t="s">
        <v>378</v>
      </c>
      <c r="I27" s="196" t="s">
        <v>0</v>
      </c>
      <c r="J27" s="197">
        <v>375.96672000000001</v>
      </c>
      <c r="K27" s="200"/>
    </row>
    <row r="28" spans="1:11" s="194" customFormat="1" ht="15" customHeight="1" x14ac:dyDescent="0.25">
      <c r="A28" s="194">
        <v>1</v>
      </c>
      <c r="C28" s="307" t="s">
        <v>336</v>
      </c>
      <c r="D28" s="213" t="s">
        <v>46</v>
      </c>
      <c r="E28" s="195">
        <v>1</v>
      </c>
      <c r="F28" s="192" t="s">
        <v>69</v>
      </c>
      <c r="G28" s="213" t="s">
        <v>50</v>
      </c>
      <c r="H28" s="196" t="s">
        <v>377</v>
      </c>
      <c r="I28" s="196" t="s">
        <v>0</v>
      </c>
      <c r="J28" s="197">
        <v>1008.6912000000001</v>
      </c>
      <c r="K28" s="198"/>
    </row>
    <row r="29" spans="1:11" ht="15" customHeight="1" x14ac:dyDescent="0.25">
      <c r="A29" s="194" t="s">
        <v>0</v>
      </c>
      <c r="C29" s="182" t="s">
        <v>4</v>
      </c>
      <c r="D29" s="182" t="s">
        <v>376</v>
      </c>
      <c r="E29" s="182" t="s">
        <v>372</v>
      </c>
      <c r="F29" s="182" t="s">
        <v>6</v>
      </c>
      <c r="G29" s="182" t="s">
        <v>373</v>
      </c>
      <c r="H29" s="183" t="s">
        <v>17</v>
      </c>
      <c r="I29" s="184" t="s">
        <v>374</v>
      </c>
      <c r="J29" s="182" t="s">
        <v>375</v>
      </c>
      <c r="K29" s="181"/>
    </row>
    <row r="30" spans="1:11" ht="15" customHeight="1" x14ac:dyDescent="0.25">
      <c r="C30" s="185"/>
      <c r="D30" s="186"/>
      <c r="E30" s="185"/>
      <c r="F30" s="181"/>
      <c r="G30" s="181"/>
      <c r="H30" s="187"/>
      <c r="I30" s="188"/>
      <c r="J30" s="189"/>
      <c r="K30" s="181"/>
    </row>
    <row r="31" spans="1:11" ht="15" customHeight="1" x14ac:dyDescent="0.25">
      <c r="C31" s="185"/>
      <c r="D31" s="186"/>
      <c r="E31" s="185"/>
      <c r="F31" s="181"/>
      <c r="G31" s="181"/>
      <c r="H31" s="187"/>
      <c r="I31" s="188"/>
      <c r="J31" s="189"/>
      <c r="K31" s="181"/>
    </row>
    <row r="32" spans="1:11" ht="14.25" customHeight="1" x14ac:dyDescent="0.25">
      <c r="A32" s="170" t="s">
        <v>0</v>
      </c>
      <c r="C32" s="185"/>
      <c r="D32" s="186"/>
      <c r="E32" s="177"/>
      <c r="F32" s="181"/>
      <c r="G32" s="181"/>
      <c r="H32" s="187"/>
      <c r="I32" s="190"/>
      <c r="J32" s="181"/>
      <c r="K32" s="181"/>
    </row>
    <row r="33" spans="1:11" ht="15" x14ac:dyDescent="0.25">
      <c r="C33" s="170" t="s">
        <v>40</v>
      </c>
      <c r="D33" s="176" t="s">
        <v>71</v>
      </c>
      <c r="E33" s="176"/>
      <c r="F33" s="176"/>
      <c r="H33" s="171"/>
      <c r="I33" s="171"/>
      <c r="K33" s="173"/>
    </row>
    <row r="34" spans="1:11" x14ac:dyDescent="0.25">
      <c r="A34" s="170">
        <v>16</v>
      </c>
      <c r="C34" s="308" t="s">
        <v>589</v>
      </c>
      <c r="D34" s="205" t="s">
        <v>64</v>
      </c>
      <c r="E34" s="206">
        <v>8</v>
      </c>
      <c r="F34" s="207" t="s">
        <v>32</v>
      </c>
      <c r="G34" s="204" t="s">
        <v>379</v>
      </c>
      <c r="H34" s="208">
        <v>60</v>
      </c>
      <c r="I34" s="207"/>
      <c r="J34" s="209">
        <v>0.47939999999999999</v>
      </c>
      <c r="K34" s="171"/>
    </row>
    <row r="35" spans="1:11" x14ac:dyDescent="0.25">
      <c r="A35" s="170">
        <v>15</v>
      </c>
      <c r="C35" s="308" t="s">
        <v>590</v>
      </c>
      <c r="D35" s="205" t="s">
        <v>63</v>
      </c>
      <c r="E35" s="206">
        <v>8</v>
      </c>
      <c r="F35" s="207" t="s">
        <v>32</v>
      </c>
      <c r="G35" s="191" t="s">
        <v>33</v>
      </c>
      <c r="H35" s="208" t="s">
        <v>650</v>
      </c>
      <c r="I35" s="191"/>
      <c r="J35" s="209">
        <v>0.42496000000000006</v>
      </c>
      <c r="K35" s="193"/>
    </row>
    <row r="36" spans="1:11" x14ac:dyDescent="0.25">
      <c r="A36" s="170">
        <v>14</v>
      </c>
      <c r="C36" s="308" t="s">
        <v>591</v>
      </c>
      <c r="D36" s="205" t="s">
        <v>62</v>
      </c>
      <c r="E36" s="206">
        <v>8</v>
      </c>
      <c r="F36" s="207" t="s">
        <v>32</v>
      </c>
      <c r="G36" s="191" t="s">
        <v>33</v>
      </c>
      <c r="H36" s="208" t="s">
        <v>650</v>
      </c>
      <c r="I36" s="191"/>
      <c r="J36" s="209">
        <v>0.42496000000000006</v>
      </c>
      <c r="K36" s="193"/>
    </row>
    <row r="37" spans="1:11" s="194" customFormat="1" ht="15" customHeight="1" x14ac:dyDescent="0.25">
      <c r="C37" s="308" t="s">
        <v>592</v>
      </c>
      <c r="D37" s="199" t="s">
        <v>526</v>
      </c>
      <c r="E37" s="195">
        <v>4</v>
      </c>
      <c r="F37" s="41" t="s">
        <v>32</v>
      </c>
      <c r="G37" s="199" t="s">
        <v>51</v>
      </c>
      <c r="H37" s="196" t="s">
        <v>651</v>
      </c>
      <c r="I37" s="201"/>
      <c r="J37" s="197">
        <v>2.76</v>
      </c>
      <c r="K37" s="202"/>
    </row>
    <row r="38" spans="1:11" x14ac:dyDescent="0.25">
      <c r="A38" s="170">
        <v>13</v>
      </c>
      <c r="C38" s="308" t="s">
        <v>593</v>
      </c>
      <c r="D38" s="205" t="s">
        <v>61</v>
      </c>
      <c r="E38" s="206">
        <v>12</v>
      </c>
      <c r="F38" s="207" t="s">
        <v>32</v>
      </c>
      <c r="G38" s="191" t="s">
        <v>33</v>
      </c>
      <c r="H38" s="208" t="s">
        <v>652</v>
      </c>
      <c r="I38" s="191"/>
      <c r="J38" s="209">
        <v>0.32</v>
      </c>
      <c r="K38" s="193"/>
    </row>
    <row r="39" spans="1:11" x14ac:dyDescent="0.25">
      <c r="A39" s="170">
        <v>12</v>
      </c>
      <c r="C39" s="308" t="s">
        <v>594</v>
      </c>
      <c r="D39" s="205" t="s">
        <v>60</v>
      </c>
      <c r="E39" s="206">
        <v>12</v>
      </c>
      <c r="F39" s="207" t="s">
        <v>32</v>
      </c>
      <c r="G39" s="191" t="s">
        <v>67</v>
      </c>
      <c r="H39" s="208">
        <v>70</v>
      </c>
      <c r="I39" s="191"/>
      <c r="J39" s="209">
        <v>0.37380000000000002</v>
      </c>
      <c r="K39" s="193"/>
    </row>
    <row r="40" spans="1:11" x14ac:dyDescent="0.25">
      <c r="A40" s="170">
        <v>11</v>
      </c>
      <c r="C40" s="308" t="s">
        <v>595</v>
      </c>
      <c r="D40" s="205" t="s">
        <v>58</v>
      </c>
      <c r="E40" s="206">
        <v>1</v>
      </c>
      <c r="F40" s="207" t="s">
        <v>32</v>
      </c>
      <c r="G40" s="191" t="s">
        <v>33</v>
      </c>
      <c r="H40" s="208" t="s">
        <v>653</v>
      </c>
      <c r="I40" s="191"/>
      <c r="J40" s="209">
        <v>116.15231999999999</v>
      </c>
      <c r="K40" s="193"/>
    </row>
    <row r="41" spans="1:11" x14ac:dyDescent="0.25">
      <c r="A41" s="170">
        <v>10</v>
      </c>
      <c r="C41" s="308" t="s">
        <v>596</v>
      </c>
      <c r="D41" s="205" t="s">
        <v>52</v>
      </c>
      <c r="E41" s="206">
        <v>2</v>
      </c>
      <c r="F41" s="207" t="s">
        <v>69</v>
      </c>
      <c r="G41" s="191" t="s">
        <v>50</v>
      </c>
      <c r="H41" s="208" t="s">
        <v>659</v>
      </c>
      <c r="I41" s="191"/>
      <c r="J41" s="209">
        <v>105.6</v>
      </c>
      <c r="K41" s="193"/>
    </row>
    <row r="42" spans="1:11" x14ac:dyDescent="0.25">
      <c r="A42" s="170">
        <v>9</v>
      </c>
      <c r="C42" s="308" t="s">
        <v>597</v>
      </c>
      <c r="D42" s="205" t="s">
        <v>53</v>
      </c>
      <c r="E42" s="206">
        <v>5</v>
      </c>
      <c r="F42" s="207" t="s">
        <v>69</v>
      </c>
      <c r="G42" s="191" t="s">
        <v>50</v>
      </c>
      <c r="H42" s="208" t="s">
        <v>655</v>
      </c>
      <c r="I42" s="191"/>
      <c r="J42" s="209">
        <v>168.96</v>
      </c>
      <c r="K42" s="193"/>
    </row>
    <row r="43" spans="1:11" x14ac:dyDescent="0.25">
      <c r="A43" s="170">
        <v>8</v>
      </c>
      <c r="C43" s="308" t="s">
        <v>598</v>
      </c>
      <c r="D43" s="205" t="s">
        <v>57</v>
      </c>
      <c r="E43" s="206">
        <v>4</v>
      </c>
      <c r="F43" s="207" t="s">
        <v>32</v>
      </c>
      <c r="G43" s="191" t="s">
        <v>51</v>
      </c>
      <c r="H43" s="208" t="s">
        <v>660</v>
      </c>
      <c r="I43" s="191"/>
      <c r="J43" s="209">
        <v>2.2464</v>
      </c>
      <c r="K43" s="193"/>
    </row>
    <row r="44" spans="1:11" x14ac:dyDescent="0.25">
      <c r="A44" s="170">
        <v>7</v>
      </c>
      <c r="C44" s="308" t="s">
        <v>599</v>
      </c>
      <c r="D44" s="205" t="s">
        <v>56</v>
      </c>
      <c r="E44" s="206">
        <v>2</v>
      </c>
      <c r="F44" s="207" t="s">
        <v>32</v>
      </c>
      <c r="G44" s="191" t="s">
        <v>100</v>
      </c>
      <c r="H44" s="208" t="s">
        <v>638</v>
      </c>
      <c r="I44" s="191"/>
      <c r="J44" s="209">
        <v>6.3360000000000003</v>
      </c>
      <c r="K44" s="193"/>
    </row>
    <row r="45" spans="1:11" x14ac:dyDescent="0.25">
      <c r="A45" s="170">
        <v>6</v>
      </c>
      <c r="C45" s="308" t="s">
        <v>600</v>
      </c>
      <c r="D45" s="205" t="s">
        <v>34</v>
      </c>
      <c r="E45" s="206">
        <v>2</v>
      </c>
      <c r="F45" s="207" t="s">
        <v>69</v>
      </c>
      <c r="G45" s="191" t="s">
        <v>35</v>
      </c>
      <c r="H45" s="208" t="s">
        <v>658</v>
      </c>
      <c r="I45" s="191"/>
      <c r="J45" s="209">
        <v>16.688000000000002</v>
      </c>
      <c r="K45" s="193"/>
    </row>
    <row r="46" spans="1:11" x14ac:dyDescent="0.25">
      <c r="A46" s="170">
        <v>5</v>
      </c>
      <c r="C46" s="308" t="s">
        <v>601</v>
      </c>
      <c r="D46" s="205" t="s">
        <v>54</v>
      </c>
      <c r="E46" s="206">
        <v>2</v>
      </c>
      <c r="F46" s="207" t="s">
        <v>69</v>
      </c>
      <c r="G46" s="191" t="s">
        <v>50</v>
      </c>
      <c r="H46" s="208" t="s">
        <v>658</v>
      </c>
      <c r="I46" s="191"/>
      <c r="J46" s="209">
        <v>18.751999999999999</v>
      </c>
      <c r="K46" s="193"/>
    </row>
    <row r="47" spans="1:11" x14ac:dyDescent="0.25">
      <c r="A47" s="170">
        <v>4</v>
      </c>
      <c r="C47" s="308" t="s">
        <v>350</v>
      </c>
      <c r="D47" s="205" t="s">
        <v>49</v>
      </c>
      <c r="E47" s="206">
        <v>12</v>
      </c>
      <c r="F47" s="207" t="s">
        <v>69</v>
      </c>
      <c r="G47" s="191" t="s">
        <v>35</v>
      </c>
      <c r="H47" s="208" t="s">
        <v>658</v>
      </c>
      <c r="I47" s="191"/>
      <c r="J47" s="209">
        <v>11.719999999999999</v>
      </c>
      <c r="K47" s="193"/>
    </row>
    <row r="48" spans="1:11" x14ac:dyDescent="0.25">
      <c r="A48" s="170">
        <v>3</v>
      </c>
      <c r="C48" s="308" t="s">
        <v>339</v>
      </c>
      <c r="D48" s="205" t="s">
        <v>48</v>
      </c>
      <c r="E48" s="206">
        <v>1</v>
      </c>
      <c r="F48" s="207" t="s">
        <v>69</v>
      </c>
      <c r="G48" s="191" t="s">
        <v>51</v>
      </c>
      <c r="H48" s="208" t="s">
        <v>661</v>
      </c>
      <c r="I48" s="191"/>
      <c r="J48" s="209">
        <v>384.78336000000002</v>
      </c>
      <c r="K48" s="193"/>
    </row>
    <row r="49" spans="1:11" x14ac:dyDescent="0.25">
      <c r="A49" s="170">
        <v>2</v>
      </c>
      <c r="C49" s="308" t="s">
        <v>338</v>
      </c>
      <c r="D49" s="205" t="s">
        <v>47</v>
      </c>
      <c r="E49" s="206">
        <v>1</v>
      </c>
      <c r="F49" s="207" t="s">
        <v>69</v>
      </c>
      <c r="G49" s="191" t="s">
        <v>51</v>
      </c>
      <c r="H49" s="208" t="s">
        <v>661</v>
      </c>
      <c r="I49" s="191"/>
      <c r="J49" s="209">
        <v>384.78336000000002</v>
      </c>
      <c r="K49" s="193"/>
    </row>
    <row r="50" spans="1:11" x14ac:dyDescent="0.25">
      <c r="A50" s="170">
        <v>1</v>
      </c>
      <c r="C50" s="308" t="s">
        <v>337</v>
      </c>
      <c r="D50" s="205" t="s">
        <v>46</v>
      </c>
      <c r="E50" s="206">
        <v>1</v>
      </c>
      <c r="F50" s="207" t="s">
        <v>69</v>
      </c>
      <c r="G50" s="191" t="s">
        <v>50</v>
      </c>
      <c r="H50" s="208" t="s">
        <v>662</v>
      </c>
      <c r="I50" s="191"/>
      <c r="J50" s="209">
        <v>1032.3456000000001</v>
      </c>
      <c r="K50" s="193"/>
    </row>
    <row r="51" spans="1:11" x14ac:dyDescent="0.25">
      <c r="A51" s="170" t="s">
        <v>0</v>
      </c>
      <c r="C51" s="207" t="s">
        <v>4</v>
      </c>
      <c r="D51" s="207" t="s">
        <v>376</v>
      </c>
      <c r="E51" s="207" t="s">
        <v>372</v>
      </c>
      <c r="F51" s="207" t="s">
        <v>6</v>
      </c>
      <c r="G51" s="207" t="s">
        <v>373</v>
      </c>
      <c r="H51" s="210" t="s">
        <v>17</v>
      </c>
      <c r="I51" s="211" t="s">
        <v>374</v>
      </c>
      <c r="J51" s="207" t="s">
        <v>375</v>
      </c>
    </row>
    <row r="54" spans="1:11" ht="15" x14ac:dyDescent="0.25">
      <c r="C54" s="170" t="s">
        <v>40</v>
      </c>
      <c r="D54" s="176" t="s">
        <v>72</v>
      </c>
      <c r="E54" s="203"/>
      <c r="F54" s="203"/>
      <c r="G54" s="203"/>
      <c r="H54" s="203"/>
      <c r="I54" s="203"/>
      <c r="J54" s="203"/>
      <c r="K54" s="203"/>
    </row>
    <row r="55" spans="1:11" x14ac:dyDescent="0.25">
      <c r="A55" s="170">
        <v>10</v>
      </c>
      <c r="C55" s="308" t="s">
        <v>605</v>
      </c>
      <c r="D55" s="205" t="s">
        <v>92</v>
      </c>
      <c r="E55" s="207">
        <v>4</v>
      </c>
      <c r="F55" s="207" t="s">
        <v>94</v>
      </c>
      <c r="G55" s="207"/>
      <c r="H55" s="205"/>
      <c r="I55" s="207" t="s">
        <v>93</v>
      </c>
      <c r="J55" s="209" t="s">
        <v>0</v>
      </c>
      <c r="K55" s="203"/>
    </row>
    <row r="56" spans="1:11" x14ac:dyDescent="0.25">
      <c r="A56" s="170">
        <v>9</v>
      </c>
      <c r="C56" s="308" t="s">
        <v>606</v>
      </c>
      <c r="D56" s="205" t="s">
        <v>380</v>
      </c>
      <c r="E56" s="207">
        <v>4</v>
      </c>
      <c r="F56" s="207" t="s">
        <v>91</v>
      </c>
      <c r="G56" s="207" t="s">
        <v>89</v>
      </c>
      <c r="H56" s="205"/>
      <c r="I56" s="207" t="s">
        <v>90</v>
      </c>
      <c r="J56" s="209" t="s">
        <v>0</v>
      </c>
      <c r="K56" s="203"/>
    </row>
    <row r="57" spans="1:11" x14ac:dyDescent="0.25">
      <c r="A57" s="170">
        <v>8</v>
      </c>
      <c r="C57" s="308" t="s">
        <v>607</v>
      </c>
      <c r="D57" s="205" t="s">
        <v>86</v>
      </c>
      <c r="E57" s="207">
        <v>4</v>
      </c>
      <c r="F57" s="207">
        <v>1.4400999999999999</v>
      </c>
      <c r="G57" s="207"/>
      <c r="H57" s="205"/>
      <c r="I57" s="207" t="s">
        <v>87</v>
      </c>
      <c r="J57" s="209" t="s">
        <v>0</v>
      </c>
      <c r="K57" s="203"/>
    </row>
    <row r="58" spans="1:11" x14ac:dyDescent="0.25">
      <c r="A58" s="170">
        <v>7</v>
      </c>
      <c r="C58" s="308" t="s">
        <v>608</v>
      </c>
      <c r="D58" s="205" t="s">
        <v>82</v>
      </c>
      <c r="E58" s="207">
        <v>4</v>
      </c>
      <c r="F58" s="207" t="s">
        <v>85</v>
      </c>
      <c r="G58" s="207" t="s">
        <v>83</v>
      </c>
      <c r="H58" s="205"/>
      <c r="I58" s="207" t="s">
        <v>84</v>
      </c>
      <c r="J58" s="209" t="s">
        <v>0</v>
      </c>
      <c r="K58" s="203"/>
    </row>
    <row r="59" spans="1:11" x14ac:dyDescent="0.25">
      <c r="A59" s="170">
        <v>6</v>
      </c>
      <c r="C59" s="308" t="s">
        <v>609</v>
      </c>
      <c r="D59" s="205" t="s">
        <v>79</v>
      </c>
      <c r="E59" s="207">
        <v>4</v>
      </c>
      <c r="F59" s="207" t="s">
        <v>32</v>
      </c>
      <c r="G59" s="207" t="s">
        <v>80</v>
      </c>
      <c r="H59" s="205"/>
      <c r="I59" s="207" t="s">
        <v>81</v>
      </c>
      <c r="J59" s="209" t="s">
        <v>0</v>
      </c>
      <c r="K59" s="203"/>
    </row>
    <row r="60" spans="1:11" x14ac:dyDescent="0.25">
      <c r="A60" s="170">
        <v>5</v>
      </c>
      <c r="C60" s="308" t="s">
        <v>610</v>
      </c>
      <c r="D60" s="205" t="s">
        <v>78</v>
      </c>
      <c r="E60" s="207">
        <v>2</v>
      </c>
      <c r="F60" s="207" t="s">
        <v>32</v>
      </c>
      <c r="G60" s="207" t="s">
        <v>74</v>
      </c>
      <c r="H60" s="207">
        <v>504</v>
      </c>
      <c r="I60" s="205"/>
      <c r="J60" s="209">
        <v>1.2851999999999999</v>
      </c>
      <c r="K60" s="203"/>
    </row>
    <row r="61" spans="1:11" x14ac:dyDescent="0.25">
      <c r="A61" s="170">
        <v>4</v>
      </c>
      <c r="C61" s="308" t="s">
        <v>611</v>
      </c>
      <c r="D61" s="205" t="s">
        <v>77</v>
      </c>
      <c r="E61" s="207">
        <v>2</v>
      </c>
      <c r="F61" s="207" t="s">
        <v>32</v>
      </c>
      <c r="G61" s="207" t="s">
        <v>74</v>
      </c>
      <c r="H61" s="207">
        <v>652</v>
      </c>
      <c r="I61" s="205"/>
      <c r="J61" s="209">
        <v>1.6625999999999999</v>
      </c>
      <c r="K61" s="203"/>
    </row>
    <row r="62" spans="1:11" x14ac:dyDescent="0.25">
      <c r="A62" s="170">
        <v>3</v>
      </c>
      <c r="C62" s="308" t="s">
        <v>604</v>
      </c>
      <c r="D62" s="205" t="s">
        <v>76</v>
      </c>
      <c r="E62" s="207">
        <v>3</v>
      </c>
      <c r="F62" s="207" t="s">
        <v>32</v>
      </c>
      <c r="G62" s="207" t="s">
        <v>74</v>
      </c>
      <c r="H62" s="207">
        <v>1450</v>
      </c>
      <c r="I62" s="205"/>
      <c r="J62" s="209">
        <v>3.6974999999999993</v>
      </c>
      <c r="K62" s="203"/>
    </row>
    <row r="63" spans="1:11" x14ac:dyDescent="0.25">
      <c r="A63" s="170">
        <v>2</v>
      </c>
      <c r="C63" s="308" t="s">
        <v>603</v>
      </c>
      <c r="D63" s="205" t="s">
        <v>75</v>
      </c>
      <c r="E63" s="207">
        <v>1</v>
      </c>
      <c r="F63" s="207" t="s">
        <v>32</v>
      </c>
      <c r="G63" s="207" t="s">
        <v>74</v>
      </c>
      <c r="H63" s="207">
        <v>5654</v>
      </c>
      <c r="I63" s="205"/>
      <c r="J63" s="209">
        <v>14.417699999999998</v>
      </c>
      <c r="K63" s="203"/>
    </row>
    <row r="64" spans="1:11" x14ac:dyDescent="0.25">
      <c r="A64" s="170">
        <v>1</v>
      </c>
      <c r="C64" s="308" t="s">
        <v>602</v>
      </c>
      <c r="D64" s="205" t="s">
        <v>73</v>
      </c>
      <c r="E64" s="207">
        <v>4</v>
      </c>
      <c r="F64" s="207" t="s">
        <v>32</v>
      </c>
      <c r="G64" s="207" t="s">
        <v>74</v>
      </c>
      <c r="H64" s="207">
        <v>1236</v>
      </c>
      <c r="I64" s="205"/>
      <c r="J64" s="209">
        <v>3.1517999999999997</v>
      </c>
      <c r="K64" s="203"/>
    </row>
    <row r="65" spans="1:11" x14ac:dyDescent="0.25">
      <c r="A65" s="170">
        <v>11</v>
      </c>
      <c r="C65" s="207" t="s">
        <v>4</v>
      </c>
      <c r="D65" s="207" t="s">
        <v>376</v>
      </c>
      <c r="E65" s="207" t="s">
        <v>372</v>
      </c>
      <c r="F65" s="207" t="s">
        <v>6</v>
      </c>
      <c r="G65" s="207" t="s">
        <v>373</v>
      </c>
      <c r="H65" s="210" t="s">
        <v>17</v>
      </c>
      <c r="I65" s="211" t="s">
        <v>374</v>
      </c>
      <c r="J65" s="207" t="s">
        <v>375</v>
      </c>
      <c r="K65" s="171"/>
    </row>
    <row r="68" spans="1:11" x14ac:dyDescent="0.25">
      <c r="C68" s="71" t="s">
        <v>42</v>
      </c>
      <c r="D68" s="71" t="s">
        <v>45</v>
      </c>
    </row>
    <row r="70" spans="1:11" s="322" customFormat="1" ht="15" x14ac:dyDescent="0.25">
      <c r="B70" s="323"/>
      <c r="C70" s="313"/>
      <c r="D70" s="313" t="s">
        <v>2</v>
      </c>
      <c r="E70" s="313"/>
      <c r="F70" s="313"/>
      <c r="G70" s="313"/>
      <c r="H70" s="313"/>
      <c r="I70" s="313"/>
      <c r="J70" s="313"/>
      <c r="K70" s="72"/>
    </row>
    <row r="71" spans="1:11" s="322" customFormat="1" ht="15" x14ac:dyDescent="0.25">
      <c r="B71" s="323"/>
      <c r="C71" s="313">
        <v>1</v>
      </c>
      <c r="D71" s="321" t="s">
        <v>105</v>
      </c>
      <c r="E71" s="313"/>
      <c r="F71" s="313"/>
      <c r="G71" s="313"/>
      <c r="H71" s="313"/>
      <c r="I71" s="313"/>
      <c r="J71" s="313"/>
      <c r="K71" s="72"/>
    </row>
    <row r="72" spans="1:11" s="325" customFormat="1" ht="15" x14ac:dyDescent="0.25">
      <c r="C72" s="328" t="s">
        <v>385</v>
      </c>
      <c r="D72" s="309" t="s">
        <v>106</v>
      </c>
      <c r="E72" s="310">
        <v>1</v>
      </c>
      <c r="F72" s="312" t="s">
        <v>32</v>
      </c>
      <c r="G72" s="310" t="s">
        <v>51</v>
      </c>
      <c r="H72" s="310" t="s">
        <v>663</v>
      </c>
      <c r="I72" s="310"/>
      <c r="J72" s="314">
        <v>446.40000000000003</v>
      </c>
      <c r="K72" s="324"/>
    </row>
    <row r="73" spans="1:11" s="325" customFormat="1" ht="15" x14ac:dyDescent="0.25">
      <c r="C73" s="328" t="s">
        <v>386</v>
      </c>
      <c r="D73" s="309" t="s">
        <v>107</v>
      </c>
      <c r="E73" s="310">
        <v>2</v>
      </c>
      <c r="F73" s="312" t="s">
        <v>32</v>
      </c>
      <c r="G73" s="310" t="s">
        <v>50</v>
      </c>
      <c r="H73" s="310" t="s">
        <v>664</v>
      </c>
      <c r="I73" s="310"/>
      <c r="J73" s="314">
        <v>72.959999999999994</v>
      </c>
      <c r="K73" s="324"/>
    </row>
    <row r="74" spans="1:11" s="325" customFormat="1" ht="15" x14ac:dyDescent="0.25">
      <c r="C74" s="328" t="s">
        <v>387</v>
      </c>
      <c r="D74" s="309" t="s">
        <v>109</v>
      </c>
      <c r="E74" s="310">
        <v>1</v>
      </c>
      <c r="F74" s="312" t="s">
        <v>32</v>
      </c>
      <c r="G74" s="310" t="s">
        <v>50</v>
      </c>
      <c r="H74" s="310" t="s">
        <v>665</v>
      </c>
      <c r="I74" s="310"/>
      <c r="J74" s="314">
        <v>45.977600000000002</v>
      </c>
      <c r="K74" s="324"/>
    </row>
    <row r="75" spans="1:11" s="325" customFormat="1" ht="15" x14ac:dyDescent="0.25">
      <c r="C75" s="328" t="s">
        <v>388</v>
      </c>
      <c r="D75" s="309" t="s">
        <v>110</v>
      </c>
      <c r="E75" s="310">
        <v>1</v>
      </c>
      <c r="F75" s="312" t="s">
        <v>32</v>
      </c>
      <c r="G75" s="310" t="s">
        <v>50</v>
      </c>
      <c r="H75" s="310" t="s">
        <v>666</v>
      </c>
      <c r="I75" s="310"/>
      <c r="J75" s="314">
        <v>22.655999999999999</v>
      </c>
      <c r="K75" s="324"/>
    </row>
    <row r="76" spans="1:11" s="325" customFormat="1" ht="15" x14ac:dyDescent="0.25">
      <c r="C76" s="328" t="s">
        <v>389</v>
      </c>
      <c r="D76" s="309" t="s">
        <v>111</v>
      </c>
      <c r="E76" s="310">
        <v>1</v>
      </c>
      <c r="F76" s="312" t="s">
        <v>32</v>
      </c>
      <c r="G76" s="310" t="s">
        <v>50</v>
      </c>
      <c r="H76" s="310" t="s">
        <v>667</v>
      </c>
      <c r="I76" s="310"/>
      <c r="J76" s="314">
        <v>45.542400000000001</v>
      </c>
      <c r="K76" s="324"/>
    </row>
    <row r="77" spans="1:11" s="325" customFormat="1" ht="15" x14ac:dyDescent="0.25">
      <c r="C77" s="328" t="s">
        <v>390</v>
      </c>
      <c r="D77" s="309" t="s">
        <v>112</v>
      </c>
      <c r="E77" s="310">
        <v>1</v>
      </c>
      <c r="F77" s="312" t="s">
        <v>32</v>
      </c>
      <c r="G77" s="310" t="s">
        <v>50</v>
      </c>
      <c r="H77" s="310" t="s">
        <v>668</v>
      </c>
      <c r="I77" s="310"/>
      <c r="J77" s="314">
        <v>26.910719999999998</v>
      </c>
      <c r="K77" s="324"/>
    </row>
    <row r="78" spans="1:11" s="325" customFormat="1" ht="15" x14ac:dyDescent="0.25">
      <c r="C78" s="328" t="s">
        <v>391</v>
      </c>
      <c r="D78" s="309" t="s">
        <v>113</v>
      </c>
      <c r="E78" s="310">
        <v>1</v>
      </c>
      <c r="F78" s="312" t="s">
        <v>32</v>
      </c>
      <c r="G78" s="310" t="s">
        <v>50</v>
      </c>
      <c r="H78" s="310" t="s">
        <v>669</v>
      </c>
      <c r="I78" s="310"/>
      <c r="J78" s="314">
        <v>44.723200000000006</v>
      </c>
      <c r="K78" s="324"/>
    </row>
    <row r="79" spans="1:11" s="325" customFormat="1" ht="15" x14ac:dyDescent="0.25">
      <c r="C79" s="328" t="s">
        <v>392</v>
      </c>
      <c r="D79" s="309" t="s">
        <v>114</v>
      </c>
      <c r="E79" s="310">
        <v>1</v>
      </c>
      <c r="F79" s="312" t="s">
        <v>32</v>
      </c>
      <c r="G79" s="310" t="s">
        <v>50</v>
      </c>
      <c r="H79" s="310" t="s">
        <v>670</v>
      </c>
      <c r="I79" s="310"/>
      <c r="J79" s="314">
        <v>26.449919999999999</v>
      </c>
      <c r="K79" s="324"/>
    </row>
    <row r="80" spans="1:11" s="325" customFormat="1" ht="15" x14ac:dyDescent="0.25">
      <c r="C80" s="328" t="s">
        <v>393</v>
      </c>
      <c r="D80" s="309" t="s">
        <v>115</v>
      </c>
      <c r="E80" s="310">
        <v>1</v>
      </c>
      <c r="F80" s="312" t="s">
        <v>32</v>
      </c>
      <c r="G80" s="310" t="s">
        <v>50</v>
      </c>
      <c r="H80" s="310" t="s">
        <v>671</v>
      </c>
      <c r="I80" s="310"/>
      <c r="J80" s="314">
        <v>43.52</v>
      </c>
      <c r="K80" s="324"/>
    </row>
    <row r="81" spans="2:11" s="325" customFormat="1" ht="15" x14ac:dyDescent="0.25">
      <c r="C81" s="328" t="s">
        <v>394</v>
      </c>
      <c r="D81" s="309" t="s">
        <v>116</v>
      </c>
      <c r="E81" s="310">
        <v>1</v>
      </c>
      <c r="F81" s="312" t="s">
        <v>32</v>
      </c>
      <c r="G81" s="310" t="s">
        <v>50</v>
      </c>
      <c r="H81" s="310" t="s">
        <v>672</v>
      </c>
      <c r="I81" s="310"/>
      <c r="J81" s="314">
        <v>25.789439999999999</v>
      </c>
      <c r="K81" s="324"/>
    </row>
    <row r="82" spans="2:11" s="325" customFormat="1" ht="15" x14ac:dyDescent="0.25">
      <c r="C82" s="328" t="s">
        <v>395</v>
      </c>
      <c r="D82" s="309" t="s">
        <v>117</v>
      </c>
      <c r="E82" s="310">
        <v>1</v>
      </c>
      <c r="F82" s="312" t="s">
        <v>32</v>
      </c>
      <c r="G82" s="310" t="s">
        <v>50</v>
      </c>
      <c r="H82" s="310" t="s">
        <v>673</v>
      </c>
      <c r="I82" s="310"/>
      <c r="J82" s="314">
        <v>41.9328</v>
      </c>
      <c r="K82" s="324"/>
    </row>
    <row r="83" spans="2:11" s="325" customFormat="1" ht="15" x14ac:dyDescent="0.25">
      <c r="C83" s="328" t="s">
        <v>396</v>
      </c>
      <c r="D83" s="309" t="s">
        <v>118</v>
      </c>
      <c r="E83" s="310">
        <v>1</v>
      </c>
      <c r="F83" s="312" t="s">
        <v>32</v>
      </c>
      <c r="G83" s="310" t="s">
        <v>50</v>
      </c>
      <c r="H83" s="310" t="s">
        <v>674</v>
      </c>
      <c r="I83" s="310"/>
      <c r="J83" s="314">
        <v>24.913919999999997</v>
      </c>
      <c r="K83" s="324"/>
    </row>
    <row r="84" spans="2:11" s="325" customFormat="1" ht="15" x14ac:dyDescent="0.25">
      <c r="C84" s="328" t="s">
        <v>397</v>
      </c>
      <c r="D84" s="309" t="s">
        <v>119</v>
      </c>
      <c r="E84" s="310">
        <v>1</v>
      </c>
      <c r="F84" s="312" t="s">
        <v>32</v>
      </c>
      <c r="G84" s="310" t="s">
        <v>50</v>
      </c>
      <c r="H84" s="310" t="s">
        <v>675</v>
      </c>
      <c r="I84" s="310"/>
      <c r="J84" s="314">
        <v>18.616319999999998</v>
      </c>
      <c r="K84" s="324"/>
    </row>
    <row r="85" spans="2:11" s="325" customFormat="1" ht="15" x14ac:dyDescent="0.25">
      <c r="C85" s="328" t="s">
        <v>398</v>
      </c>
      <c r="D85" s="309" t="s">
        <v>120</v>
      </c>
      <c r="E85" s="310">
        <v>4</v>
      </c>
      <c r="F85" s="312" t="s">
        <v>32</v>
      </c>
      <c r="G85" s="310" t="s">
        <v>108</v>
      </c>
      <c r="H85" s="310" t="s">
        <v>676</v>
      </c>
      <c r="I85" s="310"/>
      <c r="J85" s="314">
        <v>10.08</v>
      </c>
      <c r="K85" s="324"/>
    </row>
    <row r="86" spans="2:11" s="325" customFormat="1" ht="15" x14ac:dyDescent="0.25">
      <c r="C86" s="328" t="s">
        <v>399</v>
      </c>
      <c r="D86" s="309" t="s">
        <v>121</v>
      </c>
      <c r="E86" s="310">
        <v>4</v>
      </c>
      <c r="F86" s="312" t="s">
        <v>32</v>
      </c>
      <c r="G86" s="310" t="s">
        <v>108</v>
      </c>
      <c r="H86" s="310" t="s">
        <v>677</v>
      </c>
      <c r="I86" s="310"/>
      <c r="J86" s="314">
        <v>8.4</v>
      </c>
      <c r="K86" s="324"/>
    </row>
    <row r="87" spans="2:11" s="325" customFormat="1" ht="15" x14ac:dyDescent="0.25">
      <c r="C87" s="328" t="s">
        <v>400</v>
      </c>
      <c r="D87" s="309" t="s">
        <v>122</v>
      </c>
      <c r="E87" s="310">
        <v>4</v>
      </c>
      <c r="F87" s="312" t="s">
        <v>32</v>
      </c>
      <c r="G87" s="310" t="s">
        <v>108</v>
      </c>
      <c r="H87" s="310" t="s">
        <v>677</v>
      </c>
      <c r="I87" s="310"/>
      <c r="J87" s="314">
        <v>8.4</v>
      </c>
      <c r="K87" s="324"/>
    </row>
    <row r="88" spans="2:11" s="325" customFormat="1" ht="15" x14ac:dyDescent="0.25">
      <c r="C88" s="328" t="s">
        <v>401</v>
      </c>
      <c r="D88" s="309" t="s">
        <v>123</v>
      </c>
      <c r="E88" s="310">
        <v>4</v>
      </c>
      <c r="F88" s="312" t="s">
        <v>32</v>
      </c>
      <c r="G88" s="310" t="s">
        <v>108</v>
      </c>
      <c r="H88" s="310" t="s">
        <v>678</v>
      </c>
      <c r="I88" s="310"/>
      <c r="J88" s="314">
        <v>9.1840000000000011</v>
      </c>
      <c r="K88" s="324"/>
    </row>
    <row r="89" spans="2:11" s="325" customFormat="1" ht="15" x14ac:dyDescent="0.25">
      <c r="C89" s="328" t="s">
        <v>402</v>
      </c>
      <c r="D89" s="309" t="s">
        <v>124</v>
      </c>
      <c r="E89" s="310">
        <v>4</v>
      </c>
      <c r="F89" s="312" t="s">
        <v>32</v>
      </c>
      <c r="G89" s="310" t="s">
        <v>108</v>
      </c>
      <c r="H89" s="310" t="s">
        <v>679</v>
      </c>
      <c r="I89" s="310"/>
      <c r="J89" s="314">
        <v>1.9040000000000001</v>
      </c>
      <c r="K89" s="324"/>
    </row>
    <row r="90" spans="2:11" s="325" customFormat="1" ht="15" x14ac:dyDescent="0.25">
      <c r="C90" s="328" t="s">
        <v>403</v>
      </c>
      <c r="D90" s="309" t="s">
        <v>125</v>
      </c>
      <c r="E90" s="310">
        <v>4</v>
      </c>
      <c r="F90" s="312" t="s">
        <v>32</v>
      </c>
      <c r="G90" s="310" t="s">
        <v>108</v>
      </c>
      <c r="H90" s="310" t="s">
        <v>680</v>
      </c>
      <c r="I90" s="310"/>
      <c r="J90" s="314">
        <v>0.224</v>
      </c>
      <c r="K90" s="324"/>
    </row>
    <row r="91" spans="2:11" s="325" customFormat="1" ht="15" x14ac:dyDescent="0.25">
      <c r="C91" s="328" t="s">
        <v>404</v>
      </c>
      <c r="D91" s="309" t="s">
        <v>126</v>
      </c>
      <c r="E91" s="310">
        <v>1</v>
      </c>
      <c r="F91" s="312" t="s">
        <v>131</v>
      </c>
      <c r="G91" s="310" t="s">
        <v>641</v>
      </c>
      <c r="H91" s="310">
        <v>1880</v>
      </c>
      <c r="I91" s="310"/>
      <c r="J91" s="314">
        <v>12.125999999999999</v>
      </c>
      <c r="K91" s="324"/>
    </row>
    <row r="92" spans="2:11" s="322" customFormat="1" ht="15" x14ac:dyDescent="0.25">
      <c r="B92" s="323"/>
      <c r="C92" s="328" t="s">
        <v>405</v>
      </c>
      <c r="D92" s="309" t="s">
        <v>127</v>
      </c>
      <c r="E92" s="310">
        <v>2</v>
      </c>
      <c r="F92" s="312" t="s">
        <v>131</v>
      </c>
      <c r="G92" s="310" t="s">
        <v>642</v>
      </c>
      <c r="H92" s="310">
        <v>2550</v>
      </c>
      <c r="I92" s="310"/>
      <c r="J92" s="314">
        <v>14.254499999999998</v>
      </c>
      <c r="K92" s="324"/>
    </row>
    <row r="93" spans="2:11" s="322" customFormat="1" ht="15" x14ac:dyDescent="0.25">
      <c r="B93" s="323"/>
      <c r="C93" s="328" t="s">
        <v>406</v>
      </c>
      <c r="D93" s="309" t="s">
        <v>128</v>
      </c>
      <c r="E93" s="310">
        <v>20</v>
      </c>
      <c r="F93" s="312" t="s">
        <v>91</v>
      </c>
      <c r="G93" s="310" t="s">
        <v>130</v>
      </c>
      <c r="H93" s="310">
        <v>20</v>
      </c>
      <c r="I93" s="310"/>
      <c r="J93" s="314" t="s">
        <v>0</v>
      </c>
      <c r="K93" s="324"/>
    </row>
    <row r="94" spans="2:11" s="322" customFormat="1" ht="15" x14ac:dyDescent="0.25">
      <c r="B94" s="323"/>
      <c r="C94" s="328" t="s">
        <v>407</v>
      </c>
      <c r="D94" s="309" t="s">
        <v>128</v>
      </c>
      <c r="E94" s="310">
        <v>54</v>
      </c>
      <c r="F94" s="312" t="s">
        <v>91</v>
      </c>
      <c r="G94" s="310" t="s">
        <v>130</v>
      </c>
      <c r="H94" s="310">
        <v>20</v>
      </c>
      <c r="I94" s="310"/>
      <c r="J94" s="314" t="s">
        <v>0</v>
      </c>
      <c r="K94" s="324"/>
    </row>
    <row r="95" spans="2:11" s="322" customFormat="1" ht="15" x14ac:dyDescent="0.25">
      <c r="B95" s="323"/>
      <c r="C95" s="328" t="s">
        <v>408</v>
      </c>
      <c r="D95" s="309" t="s">
        <v>134</v>
      </c>
      <c r="E95" s="310">
        <v>12</v>
      </c>
      <c r="F95" s="312" t="s">
        <v>136</v>
      </c>
      <c r="G95" s="310" t="s">
        <v>137</v>
      </c>
      <c r="H95" s="310">
        <v>40</v>
      </c>
      <c r="I95" s="310"/>
      <c r="J95" s="314"/>
      <c r="K95" s="324"/>
    </row>
    <row r="96" spans="2:11" s="322" customFormat="1" ht="15" x14ac:dyDescent="0.25">
      <c r="B96" s="323"/>
      <c r="C96" s="310">
        <v>2</v>
      </c>
      <c r="D96" s="321" t="s">
        <v>148</v>
      </c>
      <c r="E96" s="313"/>
      <c r="F96" s="312"/>
      <c r="G96" s="310"/>
      <c r="H96" s="310"/>
      <c r="I96" s="310"/>
      <c r="J96" s="314"/>
      <c r="K96" s="324"/>
    </row>
    <row r="97" spans="2:11" s="322" customFormat="1" ht="15" x14ac:dyDescent="0.25">
      <c r="B97" s="323"/>
      <c r="C97" s="328" t="s">
        <v>409</v>
      </c>
      <c r="D97" s="309" t="s">
        <v>149</v>
      </c>
      <c r="E97" s="310">
        <v>2</v>
      </c>
      <c r="F97" s="312" t="s">
        <v>32</v>
      </c>
      <c r="G97" s="310" t="s">
        <v>152</v>
      </c>
      <c r="H97" s="311">
        <v>2238</v>
      </c>
      <c r="I97" s="310"/>
      <c r="J97" s="314">
        <v>35.808</v>
      </c>
      <c r="K97" s="324"/>
    </row>
    <row r="98" spans="2:11" s="322" customFormat="1" ht="15" x14ac:dyDescent="0.25">
      <c r="B98" s="323"/>
      <c r="C98" s="328" t="s">
        <v>410</v>
      </c>
      <c r="D98" s="309" t="s">
        <v>150</v>
      </c>
      <c r="E98" s="310">
        <v>2</v>
      </c>
      <c r="F98" s="312" t="s">
        <v>32</v>
      </c>
      <c r="G98" s="310" t="s">
        <v>152</v>
      </c>
      <c r="H98" s="311">
        <v>2158</v>
      </c>
      <c r="I98" s="310"/>
      <c r="J98" s="314">
        <v>34.527999999999999</v>
      </c>
      <c r="K98" s="324"/>
    </row>
    <row r="99" spans="2:11" s="322" customFormat="1" ht="15" x14ac:dyDescent="0.25">
      <c r="B99" s="323"/>
      <c r="C99" s="328" t="s">
        <v>411</v>
      </c>
      <c r="D99" s="309" t="s">
        <v>151</v>
      </c>
      <c r="E99" s="310">
        <v>2</v>
      </c>
      <c r="F99" s="312" t="s">
        <v>32</v>
      </c>
      <c r="G99" s="310" t="s">
        <v>152</v>
      </c>
      <c r="H99" s="311">
        <v>2238</v>
      </c>
      <c r="I99" s="310"/>
      <c r="J99" s="314">
        <v>35.808</v>
      </c>
      <c r="K99" s="324"/>
    </row>
    <row r="100" spans="2:11" s="322" customFormat="1" ht="15" x14ac:dyDescent="0.25">
      <c r="B100" s="323"/>
      <c r="C100" s="328" t="s">
        <v>412</v>
      </c>
      <c r="D100" s="309" t="s">
        <v>154</v>
      </c>
      <c r="E100" s="310">
        <v>2</v>
      </c>
      <c r="F100" s="312" t="s">
        <v>32</v>
      </c>
      <c r="G100" s="310" t="s">
        <v>152</v>
      </c>
      <c r="H100" s="311">
        <v>576</v>
      </c>
      <c r="I100" s="310"/>
      <c r="J100" s="314">
        <v>9.2159999999999993</v>
      </c>
      <c r="K100" s="324"/>
    </row>
    <row r="101" spans="2:11" s="322" customFormat="1" ht="15" x14ac:dyDescent="0.25">
      <c r="B101" s="323"/>
      <c r="C101" s="328" t="s">
        <v>413</v>
      </c>
      <c r="D101" s="309" t="s">
        <v>155</v>
      </c>
      <c r="E101" s="310">
        <v>2</v>
      </c>
      <c r="F101" s="312" t="s">
        <v>32</v>
      </c>
      <c r="G101" s="310" t="s">
        <v>152</v>
      </c>
      <c r="H101" s="311">
        <v>966</v>
      </c>
      <c r="I101" s="310"/>
      <c r="J101" s="314">
        <v>15.456</v>
      </c>
      <c r="K101" s="324"/>
    </row>
    <row r="102" spans="2:11" s="322" customFormat="1" ht="15" x14ac:dyDescent="0.25">
      <c r="B102" s="323"/>
      <c r="C102" s="328" t="s">
        <v>414</v>
      </c>
      <c r="D102" s="309" t="s">
        <v>156</v>
      </c>
      <c r="E102" s="310">
        <v>2</v>
      </c>
      <c r="F102" s="312" t="s">
        <v>32</v>
      </c>
      <c r="G102" s="310" t="s">
        <v>152</v>
      </c>
      <c r="H102" s="311">
        <v>538</v>
      </c>
      <c r="I102" s="310"/>
      <c r="J102" s="314">
        <v>8.6080000000000005</v>
      </c>
      <c r="K102" s="324"/>
    </row>
    <row r="103" spans="2:11" s="322" customFormat="1" ht="15" x14ac:dyDescent="0.25">
      <c r="B103" s="323"/>
      <c r="C103" s="328" t="s">
        <v>415</v>
      </c>
      <c r="D103" s="309" t="s">
        <v>157</v>
      </c>
      <c r="E103" s="310">
        <v>2</v>
      </c>
      <c r="F103" s="312" t="s">
        <v>32</v>
      </c>
      <c r="G103" s="310" t="s">
        <v>152</v>
      </c>
      <c r="H103" s="311">
        <v>1004</v>
      </c>
      <c r="I103" s="310"/>
      <c r="J103" s="314">
        <v>16.064</v>
      </c>
      <c r="K103" s="324"/>
    </row>
    <row r="104" spans="2:11" s="322" customFormat="1" ht="15" x14ac:dyDescent="0.25">
      <c r="B104" s="323"/>
      <c r="C104" s="328" t="s">
        <v>416</v>
      </c>
      <c r="D104" s="309" t="s">
        <v>153</v>
      </c>
      <c r="E104" s="310">
        <v>2</v>
      </c>
      <c r="F104" s="312" t="s">
        <v>32</v>
      </c>
      <c r="G104" s="310" t="s">
        <v>35</v>
      </c>
      <c r="H104" s="310" t="s">
        <v>681</v>
      </c>
      <c r="I104" s="310"/>
      <c r="J104" s="314">
        <v>3.2</v>
      </c>
      <c r="K104" s="324"/>
    </row>
    <row r="105" spans="2:11" s="322" customFormat="1" ht="15" x14ac:dyDescent="0.25">
      <c r="B105" s="323"/>
      <c r="C105" s="328" t="s">
        <v>417</v>
      </c>
      <c r="D105" s="309" t="s">
        <v>158</v>
      </c>
      <c r="E105" s="310">
        <v>2</v>
      </c>
      <c r="F105" s="312" t="s">
        <v>32</v>
      </c>
      <c r="G105" s="310" t="s">
        <v>35</v>
      </c>
      <c r="H105" s="310" t="s">
        <v>682</v>
      </c>
      <c r="I105" s="310"/>
      <c r="J105" s="314">
        <v>2.96</v>
      </c>
      <c r="K105" s="324"/>
    </row>
    <row r="106" spans="2:11" s="322" customFormat="1" ht="15" x14ac:dyDescent="0.25">
      <c r="B106" s="323"/>
      <c r="C106" s="328" t="s">
        <v>418</v>
      </c>
      <c r="D106" s="309" t="s">
        <v>159</v>
      </c>
      <c r="E106" s="310">
        <v>2</v>
      </c>
      <c r="F106" s="312" t="s">
        <v>32</v>
      </c>
      <c r="G106" s="310" t="s">
        <v>35</v>
      </c>
      <c r="H106" s="310" t="s">
        <v>683</v>
      </c>
      <c r="I106" s="310"/>
      <c r="J106" s="314">
        <v>3.12</v>
      </c>
      <c r="K106" s="324"/>
    </row>
    <row r="107" spans="2:11" s="322" customFormat="1" ht="15" x14ac:dyDescent="0.25">
      <c r="B107" s="323"/>
      <c r="C107" s="328" t="s">
        <v>419</v>
      </c>
      <c r="D107" s="309" t="s">
        <v>160</v>
      </c>
      <c r="E107" s="310">
        <v>2</v>
      </c>
      <c r="F107" s="312" t="s">
        <v>32</v>
      </c>
      <c r="G107" s="310" t="s">
        <v>35</v>
      </c>
      <c r="H107" s="310" t="s">
        <v>684</v>
      </c>
      <c r="I107" s="310"/>
      <c r="J107" s="314">
        <v>2.96</v>
      </c>
      <c r="K107" s="324"/>
    </row>
    <row r="108" spans="2:11" s="322" customFormat="1" ht="15" x14ac:dyDescent="0.25">
      <c r="B108" s="323"/>
      <c r="C108" s="328" t="s">
        <v>420</v>
      </c>
      <c r="D108" s="309" t="s">
        <v>161</v>
      </c>
      <c r="E108" s="310">
        <v>6</v>
      </c>
      <c r="F108" s="312" t="s">
        <v>32</v>
      </c>
      <c r="G108" s="310" t="s">
        <v>35</v>
      </c>
      <c r="H108" s="310" t="s">
        <v>685</v>
      </c>
      <c r="I108" s="310"/>
      <c r="J108" s="314">
        <v>3.3919999999999999</v>
      </c>
      <c r="K108" s="324"/>
    </row>
    <row r="109" spans="2:11" s="322" customFormat="1" ht="15" x14ac:dyDescent="0.25">
      <c r="B109" s="323"/>
      <c r="C109" s="328" t="s">
        <v>421</v>
      </c>
      <c r="D109" s="309" t="s">
        <v>162</v>
      </c>
      <c r="E109" s="310">
        <v>4</v>
      </c>
      <c r="F109" s="312" t="s">
        <v>32</v>
      </c>
      <c r="G109" s="310" t="s">
        <v>35</v>
      </c>
      <c r="H109" s="310" t="s">
        <v>686</v>
      </c>
      <c r="I109" s="310"/>
      <c r="J109" s="314">
        <v>2.2000000000000002</v>
      </c>
      <c r="K109" s="324"/>
    </row>
    <row r="110" spans="2:11" s="322" customFormat="1" ht="15" x14ac:dyDescent="0.25">
      <c r="B110" s="323"/>
      <c r="C110" s="328" t="s">
        <v>422</v>
      </c>
      <c r="D110" s="309" t="s">
        <v>162</v>
      </c>
      <c r="E110" s="310">
        <v>2</v>
      </c>
      <c r="F110" s="312" t="s">
        <v>32</v>
      </c>
      <c r="G110" s="310" t="s">
        <v>35</v>
      </c>
      <c r="H110" s="310" t="s">
        <v>687</v>
      </c>
      <c r="I110" s="310"/>
      <c r="J110" s="314">
        <v>1.6</v>
      </c>
      <c r="K110" s="324"/>
    </row>
    <row r="111" spans="2:11" s="322" customFormat="1" ht="15" x14ac:dyDescent="0.25">
      <c r="B111" s="323"/>
      <c r="C111" s="328" t="s">
        <v>423</v>
      </c>
      <c r="D111" s="309" t="s">
        <v>163</v>
      </c>
      <c r="E111" s="310">
        <v>2</v>
      </c>
      <c r="F111" s="312" t="s">
        <v>175</v>
      </c>
      <c r="G111" s="310"/>
      <c r="H111" s="310"/>
      <c r="I111" s="310" t="s">
        <v>643</v>
      </c>
      <c r="J111" s="314"/>
      <c r="K111" s="324"/>
    </row>
    <row r="112" spans="2:11" s="322" customFormat="1" ht="15" x14ac:dyDescent="0.25">
      <c r="B112" s="323"/>
      <c r="C112" s="328" t="s">
        <v>424</v>
      </c>
      <c r="D112" s="309" t="s">
        <v>644</v>
      </c>
      <c r="E112" s="310">
        <v>10</v>
      </c>
      <c r="F112" s="312" t="s">
        <v>139</v>
      </c>
      <c r="G112" s="310">
        <v>20</v>
      </c>
      <c r="H112" s="310">
        <v>110</v>
      </c>
      <c r="I112" s="310"/>
      <c r="J112" s="314"/>
      <c r="K112" s="324"/>
    </row>
    <row r="113" spans="1:13" s="322" customFormat="1" ht="15" x14ac:dyDescent="0.25">
      <c r="B113" s="323"/>
      <c r="C113" s="328" t="s">
        <v>425</v>
      </c>
      <c r="D113" s="309" t="s">
        <v>140</v>
      </c>
      <c r="E113" s="310">
        <v>34</v>
      </c>
      <c r="F113" s="312" t="s">
        <v>91</v>
      </c>
      <c r="G113" s="310">
        <v>20</v>
      </c>
      <c r="H113" s="310"/>
      <c r="I113" s="310"/>
      <c r="J113" s="314"/>
      <c r="K113" s="324"/>
    </row>
    <row r="114" spans="1:13" s="322" customFormat="1" ht="15" x14ac:dyDescent="0.25">
      <c r="B114" s="323"/>
      <c r="C114" s="328" t="s">
        <v>426</v>
      </c>
      <c r="D114" s="309" t="s">
        <v>141</v>
      </c>
      <c r="E114" s="310">
        <v>68</v>
      </c>
      <c r="F114" s="312" t="s">
        <v>91</v>
      </c>
      <c r="G114" s="310">
        <v>20</v>
      </c>
      <c r="H114" s="310"/>
      <c r="I114" s="310"/>
      <c r="J114" s="314"/>
      <c r="K114" s="324"/>
    </row>
    <row r="115" spans="1:13" s="322" customFormat="1" ht="15" x14ac:dyDescent="0.25">
      <c r="B115" s="323"/>
      <c r="C115" s="328" t="s">
        <v>384</v>
      </c>
      <c r="D115" s="309" t="s">
        <v>143</v>
      </c>
      <c r="E115" s="310">
        <v>24</v>
      </c>
      <c r="F115" s="312" t="s">
        <v>147</v>
      </c>
      <c r="G115" s="310">
        <v>20</v>
      </c>
      <c r="H115" s="310">
        <v>110</v>
      </c>
      <c r="I115" s="310"/>
      <c r="J115" s="314"/>
      <c r="K115" s="324"/>
    </row>
    <row r="116" spans="1:13" s="322" customFormat="1" ht="15" x14ac:dyDescent="0.25">
      <c r="B116" s="323"/>
      <c r="C116" s="313">
        <v>3</v>
      </c>
      <c r="D116" s="321" t="s">
        <v>172</v>
      </c>
      <c r="E116" s="313"/>
      <c r="F116" s="312"/>
      <c r="G116" s="310"/>
      <c r="H116" s="310"/>
      <c r="I116" s="310"/>
      <c r="J116" s="314"/>
      <c r="K116" s="324"/>
    </row>
    <row r="117" spans="1:13" s="322" customFormat="1" ht="15" x14ac:dyDescent="0.25">
      <c r="B117" s="323"/>
      <c r="C117" s="328" t="s">
        <v>427</v>
      </c>
      <c r="D117" s="309" t="s">
        <v>167</v>
      </c>
      <c r="E117" s="310">
        <v>1</v>
      </c>
      <c r="F117" s="312" t="s">
        <v>32</v>
      </c>
      <c r="G117" s="310" t="s">
        <v>35</v>
      </c>
      <c r="H117" s="310" t="s">
        <v>688</v>
      </c>
      <c r="I117" s="310"/>
      <c r="J117" s="314">
        <v>12.287999999999998</v>
      </c>
      <c r="K117" s="324"/>
    </row>
    <row r="118" spans="1:13" s="322" customFormat="1" ht="15" x14ac:dyDescent="0.25">
      <c r="B118" s="323"/>
      <c r="C118" s="328" t="s">
        <v>428</v>
      </c>
      <c r="D118" s="309" t="s">
        <v>168</v>
      </c>
      <c r="E118" s="310">
        <v>1</v>
      </c>
      <c r="F118" s="312" t="s">
        <v>32</v>
      </c>
      <c r="G118" s="310" t="s">
        <v>35</v>
      </c>
      <c r="H118" s="310" t="s">
        <v>689</v>
      </c>
      <c r="I118" s="310"/>
      <c r="J118" s="314">
        <v>12.512</v>
      </c>
      <c r="K118" s="324"/>
    </row>
    <row r="119" spans="1:13" s="322" customFormat="1" ht="15" x14ac:dyDescent="0.25">
      <c r="B119" s="323"/>
      <c r="C119" s="328" t="s">
        <v>429</v>
      </c>
      <c r="D119" s="309" t="s">
        <v>169</v>
      </c>
      <c r="E119" s="310">
        <v>2</v>
      </c>
      <c r="F119" s="312" t="s">
        <v>32</v>
      </c>
      <c r="G119" s="310" t="s">
        <v>171</v>
      </c>
      <c r="H119" s="310">
        <v>2110</v>
      </c>
      <c r="I119" s="310"/>
      <c r="J119" s="314">
        <v>25.120900000000002</v>
      </c>
      <c r="K119" s="324"/>
    </row>
    <row r="120" spans="1:13" s="322" customFormat="1" ht="15" x14ac:dyDescent="0.25">
      <c r="B120" s="323"/>
      <c r="C120" s="328" t="s">
        <v>430</v>
      </c>
      <c r="D120" s="309" t="s">
        <v>170</v>
      </c>
      <c r="E120" s="310">
        <v>2</v>
      </c>
      <c r="F120" s="312" t="s">
        <v>32</v>
      </c>
      <c r="G120" s="310" t="s">
        <v>171</v>
      </c>
      <c r="H120" s="310">
        <v>2019</v>
      </c>
      <c r="I120" s="310"/>
      <c r="J120" s="314">
        <v>24.026100000000003</v>
      </c>
      <c r="K120" s="324"/>
    </row>
    <row r="121" spans="1:13" s="327" customFormat="1" x14ac:dyDescent="0.25">
      <c r="A121" s="327">
        <v>11</v>
      </c>
      <c r="C121" s="315" t="s">
        <v>4</v>
      </c>
      <c r="D121" s="315" t="s">
        <v>376</v>
      </c>
      <c r="E121" s="315" t="s">
        <v>372</v>
      </c>
      <c r="F121" s="315" t="s">
        <v>6</v>
      </c>
      <c r="G121" s="315" t="s">
        <v>373</v>
      </c>
      <c r="H121" s="316" t="s">
        <v>17</v>
      </c>
      <c r="I121" s="317" t="s">
        <v>374</v>
      </c>
      <c r="J121" s="315" t="s">
        <v>375</v>
      </c>
      <c r="K121" s="175"/>
    </row>
    <row r="122" spans="1:13" x14ac:dyDescent="0.25">
      <c r="C122" s="318"/>
      <c r="D122" s="318"/>
      <c r="E122" s="318"/>
      <c r="F122" s="318"/>
      <c r="G122" s="318"/>
      <c r="H122" s="319"/>
      <c r="I122" s="320"/>
      <c r="J122" s="318"/>
      <c r="K122" s="171"/>
    </row>
    <row r="123" spans="1:13" x14ac:dyDescent="0.25">
      <c r="C123" s="318"/>
      <c r="D123" s="318"/>
      <c r="E123" s="318"/>
      <c r="F123" s="318"/>
      <c r="G123" s="318"/>
      <c r="H123" s="319"/>
      <c r="I123" s="320"/>
      <c r="J123" s="318"/>
      <c r="K123" s="171"/>
    </row>
    <row r="124" spans="1:13" x14ac:dyDescent="0.25">
      <c r="C124" s="203" t="s">
        <v>612</v>
      </c>
    </row>
    <row r="125" spans="1:13" s="322" customFormat="1" ht="15" x14ac:dyDescent="0.25">
      <c r="A125" s="322">
        <v>86</v>
      </c>
      <c r="B125" s="323"/>
      <c r="C125" s="328" t="s">
        <v>525</v>
      </c>
      <c r="D125" s="309" t="s">
        <v>307</v>
      </c>
      <c r="E125" s="310">
        <v>2</v>
      </c>
      <c r="F125" s="311"/>
      <c r="G125" s="309"/>
      <c r="H125" s="309"/>
      <c r="I125" s="310"/>
      <c r="J125" s="314">
        <v>1.39</v>
      </c>
      <c r="K125" s="193"/>
      <c r="M125" s="326"/>
    </row>
    <row r="126" spans="1:13" s="322" customFormat="1" ht="15" x14ac:dyDescent="0.25">
      <c r="A126" s="322">
        <v>85</v>
      </c>
      <c r="B126" s="323"/>
      <c r="C126" s="328" t="s">
        <v>524</v>
      </c>
      <c r="D126" s="309" t="s">
        <v>306</v>
      </c>
      <c r="E126" s="310">
        <v>2</v>
      </c>
      <c r="F126" s="311"/>
      <c r="G126" s="309"/>
      <c r="H126" s="309"/>
      <c r="I126" s="310"/>
      <c r="J126" s="314">
        <v>1.1000000000000001</v>
      </c>
      <c r="K126" s="193"/>
      <c r="M126" s="326"/>
    </row>
    <row r="127" spans="1:13" s="322" customFormat="1" ht="15" x14ac:dyDescent="0.25">
      <c r="A127" s="322">
        <v>84</v>
      </c>
      <c r="B127" s="323"/>
      <c r="C127" s="328" t="s">
        <v>523</v>
      </c>
      <c r="D127" s="309" t="s">
        <v>305</v>
      </c>
      <c r="E127" s="310">
        <v>2</v>
      </c>
      <c r="F127" s="311"/>
      <c r="G127" s="309"/>
      <c r="H127" s="309"/>
      <c r="I127" s="310"/>
      <c r="J127" s="314">
        <v>1.1000000000000001</v>
      </c>
      <c r="K127" s="193"/>
      <c r="M127" s="326"/>
    </row>
    <row r="128" spans="1:13" s="322" customFormat="1" ht="15" x14ac:dyDescent="0.25">
      <c r="A128" s="322">
        <v>83</v>
      </c>
      <c r="B128" s="323"/>
      <c r="C128" s="328" t="s">
        <v>522</v>
      </c>
      <c r="D128" s="309" t="s">
        <v>304</v>
      </c>
      <c r="E128" s="310">
        <v>1</v>
      </c>
      <c r="F128" s="311"/>
      <c r="G128" s="309"/>
      <c r="H128" s="309"/>
      <c r="I128" s="310"/>
      <c r="J128" s="314">
        <v>1.23</v>
      </c>
      <c r="K128" s="193"/>
      <c r="M128" s="326"/>
    </row>
    <row r="129" spans="1:13" s="322" customFormat="1" ht="15" x14ac:dyDescent="0.25">
      <c r="A129" s="322">
        <v>82</v>
      </c>
      <c r="B129" s="323"/>
      <c r="C129" s="328" t="s">
        <v>521</v>
      </c>
      <c r="D129" s="309" t="s">
        <v>303</v>
      </c>
      <c r="E129" s="310">
        <v>1</v>
      </c>
      <c r="F129" s="311"/>
      <c r="G129" s="309"/>
      <c r="H129" s="309"/>
      <c r="I129" s="310"/>
      <c r="J129" s="314">
        <v>0.76</v>
      </c>
      <c r="K129" s="193"/>
      <c r="M129" s="326"/>
    </row>
    <row r="130" spans="1:13" s="322" customFormat="1" ht="15" x14ac:dyDescent="0.25">
      <c r="A130" s="322">
        <v>81</v>
      </c>
      <c r="B130" s="323"/>
      <c r="C130" s="328" t="s">
        <v>520</v>
      </c>
      <c r="D130" s="309" t="s">
        <v>302</v>
      </c>
      <c r="E130" s="310">
        <v>1</v>
      </c>
      <c r="F130" s="311"/>
      <c r="G130" s="309"/>
      <c r="H130" s="309"/>
      <c r="I130" s="310"/>
      <c r="J130" s="314">
        <v>5.0999999999999996</v>
      </c>
      <c r="K130" s="193"/>
      <c r="M130" s="326"/>
    </row>
    <row r="131" spans="1:13" s="322" customFormat="1" ht="15" x14ac:dyDescent="0.25">
      <c r="A131" s="322">
        <v>80</v>
      </c>
      <c r="B131" s="323"/>
      <c r="C131" s="328" t="s">
        <v>519</v>
      </c>
      <c r="D131" s="309" t="s">
        <v>301</v>
      </c>
      <c r="E131" s="310">
        <v>2</v>
      </c>
      <c r="F131" s="311"/>
      <c r="G131" s="309"/>
      <c r="H131" s="309"/>
      <c r="I131" s="310"/>
      <c r="J131" s="314"/>
      <c r="K131" s="193"/>
      <c r="M131" s="326"/>
    </row>
    <row r="132" spans="1:13" s="322" customFormat="1" ht="15" x14ac:dyDescent="0.25">
      <c r="A132" s="322">
        <v>79</v>
      </c>
      <c r="B132" s="323"/>
      <c r="C132" s="328" t="s">
        <v>518</v>
      </c>
      <c r="D132" s="309" t="s">
        <v>300</v>
      </c>
      <c r="E132" s="310">
        <v>1</v>
      </c>
      <c r="F132" s="311"/>
      <c r="G132" s="309"/>
      <c r="H132" s="309"/>
      <c r="I132" s="310">
        <v>2500</v>
      </c>
      <c r="J132" s="314"/>
      <c r="K132" s="193"/>
      <c r="M132" s="326"/>
    </row>
    <row r="133" spans="1:13" s="322" customFormat="1" ht="15" x14ac:dyDescent="0.25">
      <c r="A133" s="322">
        <v>78</v>
      </c>
      <c r="B133" s="323"/>
      <c r="C133" s="328" t="s">
        <v>517</v>
      </c>
      <c r="D133" s="309" t="s">
        <v>299</v>
      </c>
      <c r="E133" s="310">
        <v>1</v>
      </c>
      <c r="F133" s="311"/>
      <c r="G133" s="309"/>
      <c r="H133" s="309"/>
      <c r="I133" s="310">
        <v>980</v>
      </c>
      <c r="J133" s="314"/>
      <c r="K133" s="193"/>
      <c r="M133" s="326"/>
    </row>
    <row r="134" spans="1:13" s="322" customFormat="1" ht="15" x14ac:dyDescent="0.25">
      <c r="A134" s="322">
        <v>77</v>
      </c>
      <c r="B134" s="323"/>
      <c r="C134" s="328" t="s">
        <v>516</v>
      </c>
      <c r="D134" s="309" t="s">
        <v>298</v>
      </c>
      <c r="E134" s="310">
        <v>1</v>
      </c>
      <c r="F134" s="311"/>
      <c r="G134" s="309"/>
      <c r="H134" s="309"/>
      <c r="I134" s="310">
        <v>2500</v>
      </c>
      <c r="J134" s="314"/>
      <c r="K134" s="193"/>
      <c r="M134" s="326"/>
    </row>
    <row r="135" spans="1:13" s="322" customFormat="1" ht="15" x14ac:dyDescent="0.25">
      <c r="A135" s="322">
        <v>76</v>
      </c>
      <c r="B135" s="323"/>
      <c r="C135" s="328" t="s">
        <v>515</v>
      </c>
      <c r="D135" s="309" t="s">
        <v>294</v>
      </c>
      <c r="E135" s="310">
        <v>4</v>
      </c>
      <c r="F135" s="312" t="s">
        <v>32</v>
      </c>
      <c r="G135" s="309" t="s">
        <v>615</v>
      </c>
      <c r="H135" s="309"/>
      <c r="I135" s="310">
        <v>300</v>
      </c>
      <c r="J135" s="314" t="s">
        <v>0</v>
      </c>
      <c r="K135" s="193"/>
      <c r="M135" s="326"/>
    </row>
    <row r="136" spans="1:13" s="322" customFormat="1" ht="15" x14ac:dyDescent="0.25">
      <c r="A136" s="322">
        <v>75</v>
      </c>
      <c r="B136" s="323"/>
      <c r="C136" s="328" t="s">
        <v>514</v>
      </c>
      <c r="D136" s="309" t="s">
        <v>292</v>
      </c>
      <c r="E136" s="310">
        <v>2</v>
      </c>
      <c r="F136" s="312" t="s">
        <v>32</v>
      </c>
      <c r="G136" s="309" t="s">
        <v>297</v>
      </c>
      <c r="H136" s="309"/>
      <c r="I136" s="310" t="s">
        <v>640</v>
      </c>
      <c r="J136" s="314">
        <v>1.7999999999999999E-2</v>
      </c>
      <c r="K136" s="193"/>
      <c r="M136" s="326"/>
    </row>
    <row r="137" spans="1:13" s="322" customFormat="1" ht="15" x14ac:dyDescent="0.25">
      <c r="A137" s="322">
        <v>74</v>
      </c>
      <c r="B137" s="323"/>
      <c r="C137" s="328" t="s">
        <v>513</v>
      </c>
      <c r="D137" s="309" t="s">
        <v>296</v>
      </c>
      <c r="E137" s="310">
        <v>2</v>
      </c>
      <c r="F137" s="312" t="s">
        <v>32</v>
      </c>
      <c r="G137" s="309" t="s">
        <v>297</v>
      </c>
      <c r="H137" s="309"/>
      <c r="I137" s="310" t="s">
        <v>639</v>
      </c>
      <c r="J137" s="314">
        <v>2.76E-2</v>
      </c>
      <c r="K137" s="193"/>
      <c r="M137" s="326"/>
    </row>
    <row r="138" spans="1:13" s="322" customFormat="1" ht="15" x14ac:dyDescent="0.25">
      <c r="A138" s="322">
        <v>73</v>
      </c>
      <c r="B138" s="323"/>
      <c r="C138" s="328" t="s">
        <v>512</v>
      </c>
      <c r="D138" s="309" t="s">
        <v>293</v>
      </c>
      <c r="E138" s="310">
        <v>4</v>
      </c>
      <c r="F138" s="312" t="s">
        <v>32</v>
      </c>
      <c r="G138" s="309" t="s">
        <v>297</v>
      </c>
      <c r="H138" s="309"/>
      <c r="I138" s="310" t="s">
        <v>638</v>
      </c>
      <c r="J138" s="314">
        <v>3.3000000000000002E-2</v>
      </c>
      <c r="K138" s="193"/>
      <c r="M138" s="326"/>
    </row>
    <row r="139" spans="1:13" s="322" customFormat="1" ht="15" x14ac:dyDescent="0.25">
      <c r="A139" s="322">
        <v>72</v>
      </c>
      <c r="B139" s="323"/>
      <c r="C139" s="310"/>
      <c r="D139" s="321" t="s">
        <v>528</v>
      </c>
      <c r="E139" s="313"/>
      <c r="F139" s="311"/>
      <c r="G139" s="310" t="s">
        <v>0</v>
      </c>
      <c r="H139" s="310"/>
      <c r="I139" s="310"/>
      <c r="J139" s="314"/>
      <c r="K139" s="324"/>
      <c r="M139" s="326"/>
    </row>
    <row r="140" spans="1:13" s="322" customFormat="1" ht="15" x14ac:dyDescent="0.25">
      <c r="A140" s="322">
        <v>71</v>
      </c>
      <c r="B140" s="323"/>
      <c r="C140" s="328" t="s">
        <v>511</v>
      </c>
      <c r="D140" s="309" t="s">
        <v>309</v>
      </c>
      <c r="E140" s="310">
        <v>2</v>
      </c>
      <c r="F140" s="312"/>
      <c r="G140" s="309" t="s">
        <v>0</v>
      </c>
      <c r="H140" s="309"/>
      <c r="I140" s="310">
        <v>600</v>
      </c>
      <c r="J140" s="314"/>
      <c r="K140" s="193"/>
      <c r="M140" s="326"/>
    </row>
    <row r="141" spans="1:13" s="322" customFormat="1" ht="15" x14ac:dyDescent="0.25">
      <c r="A141" s="322">
        <v>70</v>
      </c>
      <c r="B141" s="323"/>
      <c r="C141" s="328" t="s">
        <v>510</v>
      </c>
      <c r="D141" s="309" t="s">
        <v>308</v>
      </c>
      <c r="E141" s="310">
        <v>4</v>
      </c>
      <c r="F141" s="312"/>
      <c r="G141" s="309" t="s">
        <v>0</v>
      </c>
      <c r="H141" s="309"/>
      <c r="I141" s="310">
        <v>2050</v>
      </c>
      <c r="J141" s="314"/>
      <c r="K141" s="193"/>
      <c r="M141" s="326"/>
    </row>
    <row r="142" spans="1:13" s="322" customFormat="1" ht="15" x14ac:dyDescent="0.25">
      <c r="A142" s="322">
        <v>69</v>
      </c>
      <c r="B142" s="323"/>
      <c r="C142" s="328" t="s">
        <v>509</v>
      </c>
      <c r="D142" s="309" t="s">
        <v>291</v>
      </c>
      <c r="E142" s="310">
        <v>1</v>
      </c>
      <c r="F142" s="312"/>
      <c r="G142" s="309" t="s">
        <v>0</v>
      </c>
      <c r="H142" s="309"/>
      <c r="I142" s="310">
        <v>1850</v>
      </c>
      <c r="J142" s="314"/>
      <c r="K142" s="193"/>
      <c r="M142" s="326"/>
    </row>
    <row r="143" spans="1:13" s="322" customFormat="1" ht="15" x14ac:dyDescent="0.25">
      <c r="A143" s="322">
        <v>68</v>
      </c>
      <c r="B143" s="323"/>
      <c r="C143" s="328" t="s">
        <v>508</v>
      </c>
      <c r="D143" s="309" t="s">
        <v>310</v>
      </c>
      <c r="E143" s="310">
        <v>1</v>
      </c>
      <c r="F143" s="312"/>
      <c r="G143" s="309" t="s">
        <v>0</v>
      </c>
      <c r="H143" s="309"/>
      <c r="I143" s="310">
        <v>1660</v>
      </c>
      <c r="J143" s="314"/>
      <c r="K143" s="193"/>
      <c r="M143" s="326"/>
    </row>
    <row r="144" spans="1:13" s="322" customFormat="1" ht="15" x14ac:dyDescent="0.25">
      <c r="A144" s="322">
        <v>67</v>
      </c>
      <c r="B144" s="323"/>
      <c r="C144" s="328" t="s">
        <v>507</v>
      </c>
      <c r="D144" s="309" t="s">
        <v>290</v>
      </c>
      <c r="E144" s="310">
        <v>2</v>
      </c>
      <c r="F144" s="312"/>
      <c r="G144" s="309" t="s">
        <v>0</v>
      </c>
      <c r="H144" s="309"/>
      <c r="I144" s="310">
        <v>2550</v>
      </c>
      <c r="J144" s="314"/>
      <c r="K144" s="193"/>
      <c r="M144" s="326"/>
    </row>
    <row r="145" spans="1:13" s="322" customFormat="1" ht="15" x14ac:dyDescent="0.25">
      <c r="A145" s="322">
        <v>66</v>
      </c>
      <c r="B145" s="323"/>
      <c r="C145" s="310"/>
      <c r="D145" s="321" t="s">
        <v>215</v>
      </c>
      <c r="E145" s="313"/>
      <c r="F145" s="312"/>
      <c r="G145" s="309"/>
      <c r="H145" s="309"/>
      <c r="I145" s="310"/>
      <c r="J145" s="314"/>
      <c r="K145" s="193"/>
      <c r="M145" s="326"/>
    </row>
    <row r="146" spans="1:13" s="322" customFormat="1" ht="15" x14ac:dyDescent="0.25">
      <c r="A146" s="322">
        <v>65</v>
      </c>
      <c r="B146" s="323"/>
      <c r="C146" s="313">
        <v>7</v>
      </c>
      <c r="D146" s="321" t="s">
        <v>527</v>
      </c>
      <c r="E146" s="313"/>
      <c r="F146" s="312"/>
      <c r="G146" s="309"/>
      <c r="H146" s="309"/>
      <c r="I146" s="310"/>
      <c r="J146" s="314"/>
      <c r="K146" s="193"/>
      <c r="M146" s="326"/>
    </row>
    <row r="147" spans="1:13" s="322" customFormat="1" ht="15" x14ac:dyDescent="0.25">
      <c r="A147" s="322">
        <v>64</v>
      </c>
      <c r="B147" s="323"/>
      <c r="C147" s="328" t="s">
        <v>505</v>
      </c>
      <c r="D147" s="309" t="s">
        <v>277</v>
      </c>
      <c r="E147" s="310">
        <v>4</v>
      </c>
      <c r="F147" s="312" t="s">
        <v>91</v>
      </c>
      <c r="G147" s="310" t="s">
        <v>278</v>
      </c>
      <c r="H147" s="309"/>
      <c r="I147" s="310"/>
      <c r="J147" s="314"/>
      <c r="K147" s="193"/>
      <c r="M147" s="326"/>
    </row>
    <row r="148" spans="1:13" s="322" customFormat="1" ht="15" x14ac:dyDescent="0.25">
      <c r="A148" s="322">
        <v>63</v>
      </c>
      <c r="B148" s="323"/>
      <c r="C148" s="328" t="s">
        <v>504</v>
      </c>
      <c r="D148" s="309" t="s">
        <v>286</v>
      </c>
      <c r="E148" s="310">
        <v>4</v>
      </c>
      <c r="F148" s="312" t="s">
        <v>91</v>
      </c>
      <c r="G148" s="310" t="s">
        <v>276</v>
      </c>
      <c r="H148" s="309"/>
      <c r="I148" s="310">
        <v>12</v>
      </c>
      <c r="J148" s="314"/>
      <c r="K148" s="193"/>
      <c r="M148" s="326"/>
    </row>
    <row r="149" spans="1:13" s="322" customFormat="1" ht="15" x14ac:dyDescent="0.25">
      <c r="A149" s="322">
        <v>62</v>
      </c>
      <c r="B149" s="323"/>
      <c r="C149" s="328" t="s">
        <v>503</v>
      </c>
      <c r="D149" s="309" t="s">
        <v>266</v>
      </c>
      <c r="E149" s="310">
        <v>1</v>
      </c>
      <c r="F149" s="312" t="s">
        <v>614</v>
      </c>
      <c r="G149" s="310" t="s">
        <v>270</v>
      </c>
      <c r="H149" s="309"/>
      <c r="I149" s="310" t="s">
        <v>637</v>
      </c>
      <c r="J149" s="314">
        <v>1.1011000000000002</v>
      </c>
      <c r="K149" s="193"/>
      <c r="M149" s="326"/>
    </row>
    <row r="150" spans="1:13" s="322" customFormat="1" ht="15" x14ac:dyDescent="0.25">
      <c r="A150" s="322">
        <v>61</v>
      </c>
      <c r="B150" s="323"/>
      <c r="C150" s="328" t="s">
        <v>502</v>
      </c>
      <c r="D150" s="309" t="s">
        <v>272</v>
      </c>
      <c r="E150" s="310">
        <v>1</v>
      </c>
      <c r="F150" s="312"/>
      <c r="G150" s="310" t="s">
        <v>280</v>
      </c>
      <c r="H150" s="309"/>
      <c r="I150" s="310"/>
      <c r="J150" s="314"/>
      <c r="K150" s="193"/>
      <c r="M150" s="326"/>
    </row>
    <row r="151" spans="1:13" s="322" customFormat="1" ht="15" x14ac:dyDescent="0.25">
      <c r="A151" s="322">
        <v>60</v>
      </c>
      <c r="B151" s="323"/>
      <c r="C151" s="328" t="s">
        <v>501</v>
      </c>
      <c r="D151" s="309" t="s">
        <v>282</v>
      </c>
      <c r="E151" s="310">
        <v>1</v>
      </c>
      <c r="F151" s="312" t="s">
        <v>69</v>
      </c>
      <c r="G151" s="310" t="s">
        <v>352</v>
      </c>
      <c r="H151" s="309"/>
      <c r="I151" s="310">
        <v>270</v>
      </c>
      <c r="J151" s="314"/>
      <c r="K151" s="193"/>
      <c r="M151" s="326"/>
    </row>
    <row r="152" spans="1:13" s="322" customFormat="1" ht="15" x14ac:dyDescent="0.25">
      <c r="A152" s="322">
        <v>59</v>
      </c>
      <c r="B152" s="323"/>
      <c r="C152" s="328" t="s">
        <v>500</v>
      </c>
      <c r="D152" s="309" t="s">
        <v>285</v>
      </c>
      <c r="E152" s="310">
        <v>1</v>
      </c>
      <c r="F152" s="309" t="s">
        <v>284</v>
      </c>
      <c r="G152" s="310" t="s">
        <v>284</v>
      </c>
      <c r="H152" s="309"/>
      <c r="I152" s="310"/>
      <c r="J152" s="314"/>
      <c r="K152" s="193"/>
      <c r="M152" s="326"/>
    </row>
    <row r="153" spans="1:13" s="322" customFormat="1" ht="15" x14ac:dyDescent="0.25">
      <c r="A153" s="322">
        <v>58</v>
      </c>
      <c r="B153" s="323"/>
      <c r="C153" s="328" t="s">
        <v>499</v>
      </c>
      <c r="D153" s="309" t="s">
        <v>283</v>
      </c>
      <c r="E153" s="310">
        <v>1</v>
      </c>
      <c r="F153" s="312" t="s">
        <v>69</v>
      </c>
      <c r="G153" s="310" t="s">
        <v>275</v>
      </c>
      <c r="H153" s="309"/>
      <c r="I153" s="310">
        <v>200</v>
      </c>
      <c r="J153" s="314"/>
      <c r="K153" s="193"/>
      <c r="M153" s="326"/>
    </row>
    <row r="154" spans="1:13" s="322" customFormat="1" ht="15" x14ac:dyDescent="0.25">
      <c r="A154" s="322">
        <v>57</v>
      </c>
      <c r="B154" s="323"/>
      <c r="C154" s="328" t="s">
        <v>498</v>
      </c>
      <c r="D154" s="309" t="s">
        <v>236</v>
      </c>
      <c r="E154" s="310">
        <v>8</v>
      </c>
      <c r="F154" s="312" t="s">
        <v>91</v>
      </c>
      <c r="G154" s="310"/>
      <c r="H154" s="309"/>
      <c r="I154" s="310"/>
      <c r="J154" s="314"/>
      <c r="K154" s="193"/>
      <c r="M154" s="326"/>
    </row>
    <row r="155" spans="1:13" s="322" customFormat="1" ht="15" x14ac:dyDescent="0.25">
      <c r="A155" s="322">
        <v>56</v>
      </c>
      <c r="B155" s="323"/>
      <c r="C155" s="328" t="s">
        <v>497</v>
      </c>
      <c r="D155" s="309" t="s">
        <v>140</v>
      </c>
      <c r="E155" s="310">
        <v>8</v>
      </c>
      <c r="F155" s="312" t="s">
        <v>147</v>
      </c>
      <c r="G155" s="310"/>
      <c r="H155" s="309"/>
      <c r="I155" s="310"/>
      <c r="J155" s="314"/>
      <c r="K155" s="193"/>
      <c r="M155" s="326"/>
    </row>
    <row r="156" spans="1:13" s="322" customFormat="1" ht="15" x14ac:dyDescent="0.25">
      <c r="A156" s="322">
        <v>55</v>
      </c>
      <c r="B156" s="323"/>
      <c r="C156" s="328" t="s">
        <v>496</v>
      </c>
      <c r="D156" s="309" t="s">
        <v>233</v>
      </c>
      <c r="E156" s="310">
        <v>8</v>
      </c>
      <c r="F156" s="312" t="s">
        <v>91</v>
      </c>
      <c r="G156" s="310"/>
      <c r="H156" s="309"/>
      <c r="I156" s="310">
        <v>70</v>
      </c>
      <c r="J156" s="314"/>
      <c r="K156" s="193"/>
      <c r="M156" s="326"/>
    </row>
    <row r="157" spans="1:13" s="322" customFormat="1" ht="15" x14ac:dyDescent="0.25">
      <c r="A157" s="322">
        <v>54</v>
      </c>
      <c r="B157" s="323"/>
      <c r="C157" s="328" t="s">
        <v>495</v>
      </c>
      <c r="D157" s="309" t="s">
        <v>267</v>
      </c>
      <c r="E157" s="310">
        <v>2</v>
      </c>
      <c r="F157" s="312" t="s">
        <v>32</v>
      </c>
      <c r="G157" s="310" t="s">
        <v>35</v>
      </c>
      <c r="H157" s="309"/>
      <c r="I157" s="310" t="s">
        <v>636</v>
      </c>
      <c r="J157" s="314">
        <v>4.2000000000000003E-2</v>
      </c>
      <c r="K157" s="193"/>
      <c r="M157" s="326"/>
    </row>
    <row r="158" spans="1:13" s="322" customFormat="1" ht="15" x14ac:dyDescent="0.25">
      <c r="A158" s="322">
        <v>53</v>
      </c>
      <c r="B158" s="323"/>
      <c r="C158" s="328" t="s">
        <v>494</v>
      </c>
      <c r="D158" s="309" t="s">
        <v>265</v>
      </c>
      <c r="E158" s="310">
        <v>1</v>
      </c>
      <c r="F158" s="312" t="s">
        <v>32</v>
      </c>
      <c r="G158" s="310" t="s">
        <v>274</v>
      </c>
      <c r="H158" s="309"/>
      <c r="I158" s="310" t="s">
        <v>635</v>
      </c>
      <c r="J158" s="314">
        <v>0.05</v>
      </c>
      <c r="K158" s="193"/>
      <c r="M158" s="326"/>
    </row>
    <row r="159" spans="1:13" s="322" customFormat="1" ht="15" x14ac:dyDescent="0.25">
      <c r="A159" s="322">
        <v>52</v>
      </c>
      <c r="B159" s="323"/>
      <c r="C159" s="328" t="s">
        <v>493</v>
      </c>
      <c r="D159" s="309" t="s">
        <v>264</v>
      </c>
      <c r="E159" s="310">
        <v>1</v>
      </c>
      <c r="F159" s="312" t="s">
        <v>32</v>
      </c>
      <c r="G159" s="310" t="s">
        <v>50</v>
      </c>
      <c r="H159" s="309"/>
      <c r="I159" s="310" t="s">
        <v>634</v>
      </c>
      <c r="J159" s="314">
        <v>6.25E-2</v>
      </c>
      <c r="K159" s="193"/>
      <c r="M159" s="326"/>
    </row>
    <row r="160" spans="1:13" s="322" customFormat="1" ht="15" x14ac:dyDescent="0.25">
      <c r="A160" s="322">
        <v>51</v>
      </c>
      <c r="B160" s="323"/>
      <c r="C160" s="328" t="s">
        <v>492</v>
      </c>
      <c r="D160" s="309" t="s">
        <v>263</v>
      </c>
      <c r="E160" s="310">
        <v>1</v>
      </c>
      <c r="F160" s="312" t="s">
        <v>32</v>
      </c>
      <c r="G160" s="310" t="s">
        <v>50</v>
      </c>
      <c r="H160" s="309"/>
      <c r="I160" s="310" t="s">
        <v>633</v>
      </c>
      <c r="J160" s="314">
        <v>5.7599999999999991E-2</v>
      </c>
      <c r="K160" s="193"/>
      <c r="M160" s="326"/>
    </row>
    <row r="161" spans="1:13" s="322" customFormat="1" ht="15" x14ac:dyDescent="0.25">
      <c r="A161" s="322">
        <v>50</v>
      </c>
      <c r="B161" s="323"/>
      <c r="C161" s="328" t="s">
        <v>491</v>
      </c>
      <c r="D161" s="309" t="s">
        <v>262</v>
      </c>
      <c r="E161" s="310">
        <v>4</v>
      </c>
      <c r="F161" s="312" t="s">
        <v>32</v>
      </c>
      <c r="G161" s="310" t="s">
        <v>33</v>
      </c>
      <c r="H161" s="309"/>
      <c r="I161" s="310" t="s">
        <v>632</v>
      </c>
      <c r="J161" s="314">
        <v>1.0500000000000002E-2</v>
      </c>
      <c r="K161" s="193"/>
      <c r="M161" s="326"/>
    </row>
    <row r="162" spans="1:13" s="322" customFormat="1" ht="15" x14ac:dyDescent="0.25">
      <c r="A162" s="322">
        <v>49</v>
      </c>
      <c r="B162" s="323"/>
      <c r="C162" s="328" t="s">
        <v>490</v>
      </c>
      <c r="D162" s="309" t="s">
        <v>261</v>
      </c>
      <c r="E162" s="310">
        <v>4</v>
      </c>
      <c r="F162" s="312" t="s">
        <v>32</v>
      </c>
      <c r="G162" s="310" t="s">
        <v>33</v>
      </c>
      <c r="H162" s="309"/>
      <c r="I162" s="310" t="s">
        <v>631</v>
      </c>
      <c r="J162" s="314">
        <v>8.9999999999999993E-3</v>
      </c>
      <c r="K162" s="193"/>
      <c r="M162" s="326"/>
    </row>
    <row r="163" spans="1:13" s="322" customFormat="1" ht="15" x14ac:dyDescent="0.25">
      <c r="A163" s="322">
        <v>48</v>
      </c>
      <c r="B163" s="323"/>
      <c r="C163" s="328" t="s">
        <v>489</v>
      </c>
      <c r="D163" s="309" t="s">
        <v>260</v>
      </c>
      <c r="E163" s="310">
        <v>1</v>
      </c>
      <c r="F163" s="311">
        <v>11353</v>
      </c>
      <c r="G163" s="310" t="s">
        <v>630</v>
      </c>
      <c r="H163" s="309"/>
      <c r="I163" s="310">
        <v>860</v>
      </c>
      <c r="J163" s="314"/>
      <c r="K163" s="193"/>
      <c r="M163" s="326"/>
    </row>
    <row r="164" spans="1:13" s="322" customFormat="1" ht="15" x14ac:dyDescent="0.25">
      <c r="A164" s="322">
        <v>47</v>
      </c>
      <c r="B164" s="323"/>
      <c r="C164" s="310"/>
      <c r="D164" s="321" t="s">
        <v>247</v>
      </c>
      <c r="E164" s="313"/>
      <c r="F164" s="312"/>
      <c r="G164" s="310"/>
      <c r="H164" s="309"/>
      <c r="I164" s="310"/>
      <c r="J164" s="314"/>
      <c r="K164" s="193"/>
      <c r="M164" s="326"/>
    </row>
    <row r="165" spans="1:13" s="322" customFormat="1" ht="15" x14ac:dyDescent="0.25">
      <c r="A165" s="322">
        <v>46</v>
      </c>
      <c r="B165" s="323"/>
      <c r="C165" s="328" t="s">
        <v>488</v>
      </c>
      <c r="D165" s="309" t="s">
        <v>259</v>
      </c>
      <c r="E165" s="310">
        <v>1</v>
      </c>
      <c r="F165" s="312" t="s">
        <v>0</v>
      </c>
      <c r="G165" s="310" t="s">
        <v>83</v>
      </c>
      <c r="H165" s="309"/>
      <c r="I165" s="310" t="s">
        <v>626</v>
      </c>
      <c r="J165" s="314"/>
      <c r="K165" s="193"/>
      <c r="M165" s="326"/>
    </row>
    <row r="166" spans="1:13" s="322" customFormat="1" ht="15" x14ac:dyDescent="0.25">
      <c r="A166" s="322">
        <v>45</v>
      </c>
      <c r="B166" s="323"/>
      <c r="C166" s="328" t="s">
        <v>484</v>
      </c>
      <c r="D166" s="309" t="s">
        <v>236</v>
      </c>
      <c r="E166" s="310">
        <v>6</v>
      </c>
      <c r="F166" s="312" t="s">
        <v>91</v>
      </c>
      <c r="G166" s="310"/>
      <c r="H166" s="309"/>
      <c r="I166" s="310"/>
      <c r="J166" s="314"/>
      <c r="K166" s="193"/>
      <c r="M166" s="326"/>
    </row>
    <row r="167" spans="1:13" s="322" customFormat="1" ht="15" x14ac:dyDescent="0.25">
      <c r="A167" s="322">
        <v>44</v>
      </c>
      <c r="B167" s="323"/>
      <c r="C167" s="328" t="s">
        <v>483</v>
      </c>
      <c r="D167" s="309" t="s">
        <v>140</v>
      </c>
      <c r="E167" s="310">
        <v>6</v>
      </c>
      <c r="F167" s="312" t="s">
        <v>147</v>
      </c>
      <c r="G167" s="310"/>
      <c r="H167" s="309"/>
      <c r="I167" s="310"/>
      <c r="J167" s="314"/>
      <c r="K167" s="193"/>
      <c r="M167" s="326"/>
    </row>
    <row r="168" spans="1:13" s="322" customFormat="1" ht="15" x14ac:dyDescent="0.25">
      <c r="A168" s="322">
        <v>43</v>
      </c>
      <c r="B168" s="323"/>
      <c r="C168" s="328" t="s">
        <v>482</v>
      </c>
      <c r="D168" s="309" t="s">
        <v>252</v>
      </c>
      <c r="E168" s="310">
        <v>6</v>
      </c>
      <c r="F168" s="312" t="s">
        <v>91</v>
      </c>
      <c r="G168" s="310"/>
      <c r="H168" s="309"/>
      <c r="I168" s="310">
        <v>90</v>
      </c>
      <c r="J168" s="314"/>
      <c r="K168" s="193"/>
      <c r="M168" s="326"/>
    </row>
    <row r="169" spans="1:13" s="322" customFormat="1" ht="15" x14ac:dyDescent="0.25">
      <c r="A169" s="322">
        <v>42</v>
      </c>
      <c r="B169" s="323"/>
      <c r="C169" s="310"/>
      <c r="D169" s="321" t="s">
        <v>246</v>
      </c>
      <c r="E169" s="313"/>
      <c r="F169" s="312"/>
      <c r="G169" s="310"/>
      <c r="H169" s="309"/>
      <c r="I169" s="310"/>
      <c r="J169" s="314"/>
      <c r="K169" s="193"/>
      <c r="M169" s="326"/>
    </row>
    <row r="170" spans="1:13" s="322" customFormat="1" ht="15" x14ac:dyDescent="0.25">
      <c r="A170" s="322">
        <v>41</v>
      </c>
      <c r="B170" s="323"/>
      <c r="C170" s="328" t="s">
        <v>479</v>
      </c>
      <c r="D170" s="309" t="s">
        <v>331</v>
      </c>
      <c r="E170" s="310">
        <v>4</v>
      </c>
      <c r="F170" s="312" t="s">
        <v>200</v>
      </c>
      <c r="G170" s="310" t="s">
        <v>617</v>
      </c>
      <c r="H170" s="309"/>
      <c r="I170" s="310">
        <v>40</v>
      </c>
      <c r="J170" s="314"/>
      <c r="K170" s="193"/>
      <c r="M170" s="326"/>
    </row>
    <row r="171" spans="1:13" s="322" customFormat="1" ht="15" x14ac:dyDescent="0.25">
      <c r="A171" s="322">
        <v>40</v>
      </c>
      <c r="B171" s="323"/>
      <c r="C171" s="328" t="s">
        <v>478</v>
      </c>
      <c r="D171" s="309" t="s">
        <v>202</v>
      </c>
      <c r="E171" s="310">
        <v>2</v>
      </c>
      <c r="F171" s="312" t="s">
        <v>200</v>
      </c>
      <c r="G171" s="310"/>
      <c r="H171" s="309"/>
      <c r="I171" s="310">
        <v>2000</v>
      </c>
      <c r="J171" s="314"/>
      <c r="K171" s="193"/>
      <c r="M171" s="326"/>
    </row>
    <row r="172" spans="1:13" s="322" customFormat="1" ht="15" x14ac:dyDescent="0.25">
      <c r="A172" s="322">
        <v>39</v>
      </c>
      <c r="B172" s="323"/>
      <c r="C172" s="328" t="s">
        <v>477</v>
      </c>
      <c r="D172" s="309" t="s">
        <v>327</v>
      </c>
      <c r="E172" s="310">
        <v>2</v>
      </c>
      <c r="F172" s="311">
        <v>11353</v>
      </c>
      <c r="G172" s="310" t="s">
        <v>627</v>
      </c>
      <c r="H172" s="309"/>
      <c r="I172" s="310">
        <v>610</v>
      </c>
      <c r="J172" s="314"/>
      <c r="K172" s="193"/>
      <c r="M172" s="326"/>
    </row>
    <row r="173" spans="1:13" s="322" customFormat="1" ht="15" x14ac:dyDescent="0.25">
      <c r="A173" s="322">
        <v>38</v>
      </c>
      <c r="B173" s="323"/>
      <c r="C173" s="328" t="s">
        <v>476</v>
      </c>
      <c r="D173" s="309" t="s">
        <v>326</v>
      </c>
      <c r="E173" s="310">
        <v>2</v>
      </c>
      <c r="F173" s="312" t="s">
        <v>32</v>
      </c>
      <c r="G173" s="310" t="s">
        <v>628</v>
      </c>
      <c r="H173" s="309"/>
      <c r="I173" s="310" t="s">
        <v>625</v>
      </c>
      <c r="J173" s="314"/>
      <c r="K173" s="193"/>
      <c r="M173" s="326"/>
    </row>
    <row r="174" spans="1:13" s="322" customFormat="1" ht="15" x14ac:dyDescent="0.25">
      <c r="A174" s="322">
        <v>37</v>
      </c>
      <c r="B174" s="323"/>
      <c r="C174" s="328" t="s">
        <v>475</v>
      </c>
      <c r="D174" s="309" t="s">
        <v>325</v>
      </c>
      <c r="E174" s="310">
        <v>2</v>
      </c>
      <c r="F174" s="312" t="s">
        <v>32</v>
      </c>
      <c r="G174" s="310" t="s">
        <v>328</v>
      </c>
      <c r="H174" s="309"/>
      <c r="I174" s="310" t="s">
        <v>624</v>
      </c>
      <c r="J174" s="314">
        <v>4.4999999999999998E-2</v>
      </c>
      <c r="K174" s="193"/>
      <c r="M174" s="326"/>
    </row>
    <row r="175" spans="1:13" s="322" customFormat="1" ht="15" x14ac:dyDescent="0.25">
      <c r="A175" s="322">
        <v>36</v>
      </c>
      <c r="B175" s="323"/>
      <c r="C175" s="328" t="s">
        <v>474</v>
      </c>
      <c r="D175" s="309" t="s">
        <v>322</v>
      </c>
      <c r="E175" s="310">
        <v>3</v>
      </c>
      <c r="F175" s="312" t="s">
        <v>320</v>
      </c>
      <c r="G175" s="310" t="s">
        <v>323</v>
      </c>
      <c r="H175" s="309"/>
      <c r="I175" s="310"/>
      <c r="J175" s="314">
        <v>1.53</v>
      </c>
      <c r="K175" s="193"/>
      <c r="M175" s="326"/>
    </row>
    <row r="176" spans="1:13" s="322" customFormat="1" ht="15" x14ac:dyDescent="0.25">
      <c r="A176" s="322">
        <v>35</v>
      </c>
      <c r="B176" s="323"/>
      <c r="C176" s="328" t="s">
        <v>473</v>
      </c>
      <c r="D176" s="309" t="s">
        <v>313</v>
      </c>
      <c r="E176" s="310">
        <v>3</v>
      </c>
      <c r="F176" s="312" t="s">
        <v>321</v>
      </c>
      <c r="G176" s="310" t="s">
        <v>324</v>
      </c>
      <c r="H176" s="309"/>
      <c r="I176" s="310">
        <v>95200</v>
      </c>
      <c r="J176" s="314"/>
      <c r="K176" s="193"/>
      <c r="M176" s="326"/>
    </row>
    <row r="177" spans="1:18" s="322" customFormat="1" ht="15" x14ac:dyDescent="0.25">
      <c r="A177" s="322">
        <v>34</v>
      </c>
      <c r="B177" s="323"/>
      <c r="C177" s="328" t="s">
        <v>472</v>
      </c>
      <c r="D177" s="309" t="s">
        <v>312</v>
      </c>
      <c r="E177" s="310">
        <v>6</v>
      </c>
      <c r="F177" s="311">
        <v>11353</v>
      </c>
      <c r="G177" s="310" t="s">
        <v>629</v>
      </c>
      <c r="H177" s="309"/>
      <c r="I177" s="310">
        <v>200</v>
      </c>
      <c r="J177" s="314"/>
      <c r="K177" s="193"/>
      <c r="M177" s="326"/>
    </row>
    <row r="178" spans="1:18" s="322" customFormat="1" ht="15" x14ac:dyDescent="0.25">
      <c r="A178" s="322">
        <v>33</v>
      </c>
      <c r="B178" s="323"/>
      <c r="C178" s="328" t="s">
        <v>471</v>
      </c>
      <c r="D178" s="309" t="s">
        <v>316</v>
      </c>
      <c r="E178" s="310">
        <v>6</v>
      </c>
      <c r="F178" s="312" t="s">
        <v>32</v>
      </c>
      <c r="G178" s="310" t="s">
        <v>318</v>
      </c>
      <c r="H178" s="309"/>
      <c r="I178" s="310" t="s">
        <v>623</v>
      </c>
      <c r="J178" s="314">
        <v>7.5999999999999998E-2</v>
      </c>
      <c r="K178" s="193"/>
      <c r="M178" s="326"/>
    </row>
    <row r="179" spans="1:18" s="322" customFormat="1" ht="15" x14ac:dyDescent="0.25">
      <c r="A179" s="322">
        <v>32</v>
      </c>
      <c r="B179" s="323"/>
      <c r="C179" s="328" t="s">
        <v>470</v>
      </c>
      <c r="D179" s="309" t="s">
        <v>315</v>
      </c>
      <c r="E179" s="310">
        <v>12</v>
      </c>
      <c r="F179" s="312" t="s">
        <v>32</v>
      </c>
      <c r="G179" s="310" t="s">
        <v>318</v>
      </c>
      <c r="H179" s="309"/>
      <c r="I179" s="310" t="s">
        <v>622</v>
      </c>
      <c r="J179" s="314">
        <v>2.3E-2</v>
      </c>
      <c r="K179" s="193"/>
      <c r="M179" s="326"/>
    </row>
    <row r="180" spans="1:18" s="322" customFormat="1" ht="15" x14ac:dyDescent="0.25">
      <c r="A180" s="322">
        <v>31</v>
      </c>
      <c r="B180" s="323"/>
      <c r="C180" s="328" t="s">
        <v>469</v>
      </c>
      <c r="D180" s="309" t="s">
        <v>314</v>
      </c>
      <c r="E180" s="310">
        <v>24</v>
      </c>
      <c r="F180" s="312" t="s">
        <v>32</v>
      </c>
      <c r="G180" s="310" t="s">
        <v>317</v>
      </c>
      <c r="H180" s="309"/>
      <c r="I180" s="310" t="s">
        <v>621</v>
      </c>
      <c r="J180" s="314"/>
      <c r="K180" s="193"/>
      <c r="M180" s="326"/>
    </row>
    <row r="181" spans="1:18" s="322" customFormat="1" ht="15" x14ac:dyDescent="0.25">
      <c r="A181" s="322">
        <v>30</v>
      </c>
      <c r="B181" s="323"/>
      <c r="C181" s="310"/>
      <c r="D181" s="321" t="s">
        <v>311</v>
      </c>
      <c r="E181" s="313" t="s">
        <v>0</v>
      </c>
      <c r="F181" s="312" t="s">
        <v>0</v>
      </c>
      <c r="G181" s="310"/>
      <c r="H181" s="309"/>
      <c r="I181" s="310"/>
      <c r="J181" s="314"/>
      <c r="K181" s="193"/>
      <c r="M181" s="326"/>
    </row>
    <row r="182" spans="1:18" s="322" customFormat="1" ht="15" x14ac:dyDescent="0.25">
      <c r="A182" s="322">
        <v>29</v>
      </c>
      <c r="B182" s="323"/>
      <c r="C182" s="328" t="s">
        <v>463</v>
      </c>
      <c r="D182" s="309" t="s">
        <v>236</v>
      </c>
      <c r="E182" s="310">
        <v>28</v>
      </c>
      <c r="F182" s="312" t="s">
        <v>91</v>
      </c>
      <c r="G182" s="310"/>
      <c r="H182" s="309"/>
      <c r="I182" s="310"/>
      <c r="J182" s="314"/>
      <c r="K182" s="193"/>
      <c r="M182" s="326"/>
    </row>
    <row r="183" spans="1:18" s="322" customFormat="1" ht="15" x14ac:dyDescent="0.25">
      <c r="A183" s="322">
        <v>28</v>
      </c>
      <c r="B183" s="323"/>
      <c r="C183" s="328" t="s">
        <v>462</v>
      </c>
      <c r="D183" s="309" t="s">
        <v>234</v>
      </c>
      <c r="E183" s="310">
        <v>28</v>
      </c>
      <c r="F183" s="312" t="s">
        <v>91</v>
      </c>
      <c r="G183" s="310" t="s">
        <v>235</v>
      </c>
      <c r="H183" s="309"/>
      <c r="I183" s="310"/>
      <c r="J183" s="314"/>
      <c r="K183" s="193"/>
      <c r="M183" s="326"/>
    </row>
    <row r="184" spans="1:18" s="322" customFormat="1" ht="15" x14ac:dyDescent="0.25">
      <c r="A184" s="322">
        <v>27</v>
      </c>
      <c r="B184" s="323"/>
      <c r="C184" s="328" t="s">
        <v>461</v>
      </c>
      <c r="D184" s="309" t="s">
        <v>140</v>
      </c>
      <c r="E184" s="310">
        <v>28</v>
      </c>
      <c r="F184" s="312" t="s">
        <v>147</v>
      </c>
      <c r="G184" s="310"/>
      <c r="H184" s="309"/>
      <c r="I184" s="310"/>
      <c r="J184" s="314"/>
      <c r="K184" s="193"/>
      <c r="M184" s="326"/>
    </row>
    <row r="185" spans="1:18" s="322" customFormat="1" ht="15" x14ac:dyDescent="0.25">
      <c r="A185" s="322">
        <v>26</v>
      </c>
      <c r="B185" s="323"/>
      <c r="C185" s="328" t="s">
        <v>460</v>
      </c>
      <c r="D185" s="309" t="s">
        <v>233</v>
      </c>
      <c r="E185" s="310">
        <v>28</v>
      </c>
      <c r="F185" s="312" t="s">
        <v>91</v>
      </c>
      <c r="G185" s="310"/>
      <c r="H185" s="309"/>
      <c r="I185" s="310">
        <v>70</v>
      </c>
      <c r="J185" s="314"/>
      <c r="K185" s="193"/>
      <c r="M185" s="326"/>
    </row>
    <row r="186" spans="1:18" s="322" customFormat="1" ht="15" x14ac:dyDescent="0.25">
      <c r="A186" s="322">
        <v>25</v>
      </c>
      <c r="B186" s="323"/>
      <c r="C186" s="328" t="s">
        <v>459</v>
      </c>
      <c r="D186" s="309" t="s">
        <v>231</v>
      </c>
      <c r="E186" s="310">
        <v>1</v>
      </c>
      <c r="F186" s="312" t="s">
        <v>32</v>
      </c>
      <c r="G186" s="310" t="s">
        <v>232</v>
      </c>
      <c r="H186" s="309"/>
      <c r="I186" s="310" t="s">
        <v>620</v>
      </c>
      <c r="J186" s="314">
        <v>0.18619999999999998</v>
      </c>
      <c r="K186" s="193"/>
      <c r="M186" s="326"/>
    </row>
    <row r="187" spans="1:18" s="322" customFormat="1" ht="15" x14ac:dyDescent="0.25">
      <c r="A187" s="322">
        <v>24</v>
      </c>
      <c r="B187" s="323"/>
      <c r="C187" s="328" t="s">
        <v>458</v>
      </c>
      <c r="D187" s="309" t="s">
        <v>229</v>
      </c>
      <c r="E187" s="310">
        <v>2</v>
      </c>
      <c r="F187" s="312" t="s">
        <v>32</v>
      </c>
      <c r="G187" s="310" t="s">
        <v>230</v>
      </c>
      <c r="H187" s="309"/>
      <c r="I187" s="310">
        <v>297</v>
      </c>
      <c r="J187" s="314"/>
      <c r="K187" s="193"/>
      <c r="M187" s="326"/>
    </row>
    <row r="188" spans="1:18" s="322" customFormat="1" ht="15" x14ac:dyDescent="0.25">
      <c r="A188" s="322">
        <v>23</v>
      </c>
      <c r="B188" s="323"/>
      <c r="C188" s="328" t="s">
        <v>457</v>
      </c>
      <c r="D188" s="309" t="s">
        <v>223</v>
      </c>
      <c r="E188" s="310">
        <v>1</v>
      </c>
      <c r="F188" s="312" t="s">
        <v>0</v>
      </c>
      <c r="G188" s="310" t="s">
        <v>619</v>
      </c>
      <c r="H188" s="309"/>
      <c r="I188" s="310">
        <v>200</v>
      </c>
      <c r="J188" s="314"/>
      <c r="K188" s="193"/>
      <c r="M188" s="326"/>
    </row>
    <row r="189" spans="1:18" s="322" customFormat="1" ht="15" x14ac:dyDescent="0.25">
      <c r="A189" s="322">
        <v>22</v>
      </c>
      <c r="B189" s="323"/>
      <c r="C189" s="328" t="s">
        <v>456</v>
      </c>
      <c r="D189" s="309" t="s">
        <v>222</v>
      </c>
      <c r="E189" s="310">
        <v>1</v>
      </c>
      <c r="F189" s="312" t="s">
        <v>0</v>
      </c>
      <c r="G189" s="310" t="s">
        <v>618</v>
      </c>
      <c r="H189" s="309"/>
      <c r="I189" s="310">
        <v>2155</v>
      </c>
      <c r="J189" s="314"/>
      <c r="K189" s="193"/>
      <c r="M189" s="326"/>
    </row>
    <row r="190" spans="1:18" s="322" customFormat="1" ht="15" x14ac:dyDescent="0.25">
      <c r="A190" s="322">
        <v>21</v>
      </c>
      <c r="B190" s="323"/>
      <c r="C190" s="328" t="s">
        <v>455</v>
      </c>
      <c r="D190" s="309" t="s">
        <v>228</v>
      </c>
      <c r="E190" s="310">
        <v>8</v>
      </c>
      <c r="F190" s="312" t="s">
        <v>0</v>
      </c>
      <c r="G190" s="310" t="s">
        <v>171</v>
      </c>
      <c r="H190" s="309"/>
      <c r="I190" s="310">
        <v>440</v>
      </c>
      <c r="J190" s="314"/>
      <c r="K190" s="193"/>
      <c r="M190" s="326"/>
    </row>
    <row r="191" spans="1:18" s="322" customFormat="1" ht="15" x14ac:dyDescent="0.25">
      <c r="A191" s="322">
        <v>20</v>
      </c>
      <c r="B191" s="323"/>
      <c r="C191" s="328" t="s">
        <v>454</v>
      </c>
      <c r="D191" s="309" t="s">
        <v>217</v>
      </c>
      <c r="E191" s="310">
        <v>4</v>
      </c>
      <c r="F191" s="312" t="s">
        <v>0</v>
      </c>
      <c r="G191" s="310" t="s">
        <v>218</v>
      </c>
      <c r="H191" s="309"/>
      <c r="I191" s="310">
        <v>1300</v>
      </c>
      <c r="J191" s="314"/>
      <c r="K191" s="193"/>
      <c r="M191" s="326"/>
    </row>
    <row r="192" spans="1:18" s="322" customFormat="1" ht="15" x14ac:dyDescent="0.25">
      <c r="A192" s="322">
        <v>19</v>
      </c>
      <c r="B192" s="323"/>
      <c r="C192" s="328" t="s">
        <v>453</v>
      </c>
      <c r="D192" s="309" t="s">
        <v>216</v>
      </c>
      <c r="E192" s="310">
        <v>2</v>
      </c>
      <c r="F192" s="312" t="s">
        <v>0</v>
      </c>
      <c r="G192" s="310" t="s">
        <v>66</v>
      </c>
      <c r="H192" s="309"/>
      <c r="I192" s="309"/>
      <c r="J192" s="314"/>
      <c r="K192" s="193"/>
      <c r="L192" s="147">
        <v>1.1000000000000001</v>
      </c>
      <c r="N192" s="325"/>
      <c r="O192" s="326"/>
      <c r="P192" s="326"/>
      <c r="R192" s="326"/>
    </row>
    <row r="193" spans="1:12" s="322" customFormat="1" ht="15" x14ac:dyDescent="0.25">
      <c r="A193" s="322">
        <v>18</v>
      </c>
      <c r="B193" s="323"/>
      <c r="C193" s="310"/>
      <c r="D193" s="321" t="s">
        <v>224</v>
      </c>
      <c r="E193" s="313"/>
      <c r="F193" s="312"/>
      <c r="G193" s="310"/>
      <c r="H193" s="310"/>
      <c r="I193" s="310"/>
      <c r="J193" s="314"/>
      <c r="K193" s="324"/>
      <c r="L193" s="326"/>
    </row>
    <row r="194" spans="1:12" s="322" customFormat="1" ht="15" x14ac:dyDescent="0.25">
      <c r="A194" s="322">
        <v>17</v>
      </c>
      <c r="B194" s="323"/>
      <c r="C194" s="313">
        <v>6</v>
      </c>
      <c r="D194" s="321" t="s">
        <v>213</v>
      </c>
      <c r="E194" s="313"/>
      <c r="F194" s="312"/>
      <c r="G194" s="310"/>
      <c r="H194" s="310"/>
      <c r="I194" s="310"/>
      <c r="J194" s="314"/>
      <c r="K194" s="324"/>
      <c r="L194" s="326"/>
    </row>
    <row r="195" spans="1:12" s="322" customFormat="1" ht="15" x14ac:dyDescent="0.25">
      <c r="A195" s="322">
        <v>16</v>
      </c>
      <c r="B195" s="323"/>
      <c r="C195" s="328" t="s">
        <v>452</v>
      </c>
      <c r="D195" s="309" t="s">
        <v>331</v>
      </c>
      <c r="E195" s="310">
        <v>4</v>
      </c>
      <c r="F195" s="312" t="s">
        <v>200</v>
      </c>
      <c r="G195" s="310" t="s">
        <v>0</v>
      </c>
      <c r="H195" s="309" t="s">
        <v>617</v>
      </c>
      <c r="I195" s="310">
        <v>40</v>
      </c>
      <c r="J195" s="314"/>
      <c r="K195" s="193"/>
      <c r="L195" s="326"/>
    </row>
    <row r="196" spans="1:12" s="322" customFormat="1" ht="15" x14ac:dyDescent="0.25">
      <c r="A196" s="322">
        <v>15</v>
      </c>
      <c r="B196" s="323"/>
      <c r="C196" s="328" t="s">
        <v>450</v>
      </c>
      <c r="D196" s="309" t="s">
        <v>202</v>
      </c>
      <c r="E196" s="310">
        <v>2</v>
      </c>
      <c r="F196" s="312" t="s">
        <v>200</v>
      </c>
      <c r="G196" s="310" t="s">
        <v>0</v>
      </c>
      <c r="H196" s="310"/>
      <c r="I196" s="310">
        <v>4600</v>
      </c>
      <c r="J196" s="314"/>
      <c r="K196" s="324"/>
      <c r="L196" s="326"/>
    </row>
    <row r="197" spans="1:12" s="322" customFormat="1" ht="15" x14ac:dyDescent="0.25">
      <c r="A197" s="322">
        <v>14</v>
      </c>
      <c r="B197" s="323"/>
      <c r="C197" s="328" t="s">
        <v>449</v>
      </c>
      <c r="D197" s="309" t="s">
        <v>199</v>
      </c>
      <c r="E197" s="310">
        <v>2</v>
      </c>
      <c r="F197" s="312" t="s">
        <v>200</v>
      </c>
      <c r="G197" s="310" t="s">
        <v>0</v>
      </c>
      <c r="H197" s="309" t="s">
        <v>616</v>
      </c>
      <c r="I197" s="309"/>
      <c r="J197" s="314"/>
      <c r="K197" s="193"/>
      <c r="L197" s="326"/>
    </row>
    <row r="198" spans="1:12" s="322" customFormat="1" ht="15" x14ac:dyDescent="0.25">
      <c r="A198" s="322">
        <v>13</v>
      </c>
      <c r="B198" s="323"/>
      <c r="C198" s="313">
        <v>5</v>
      </c>
      <c r="D198" s="321" t="s">
        <v>613</v>
      </c>
      <c r="E198" s="313"/>
      <c r="F198" s="312"/>
      <c r="G198" s="310"/>
      <c r="H198" s="310"/>
      <c r="I198" s="310"/>
      <c r="J198" s="314"/>
      <c r="K198" s="324"/>
      <c r="L198" s="326"/>
    </row>
    <row r="199" spans="1:12" s="322" customFormat="1" ht="15" x14ac:dyDescent="0.25">
      <c r="A199" s="322">
        <v>12</v>
      </c>
      <c r="B199" s="323"/>
      <c r="C199" s="328" t="s">
        <v>443</v>
      </c>
      <c r="D199" s="309" t="s">
        <v>244</v>
      </c>
      <c r="E199" s="310">
        <v>2</v>
      </c>
      <c r="F199" s="312" t="s">
        <v>193</v>
      </c>
      <c r="G199" s="310" t="s">
        <v>0</v>
      </c>
      <c r="H199" s="309" t="s">
        <v>245</v>
      </c>
      <c r="I199" s="309"/>
      <c r="J199" s="314"/>
      <c r="K199" s="193"/>
      <c r="L199" s="326"/>
    </row>
    <row r="200" spans="1:12" s="322" customFormat="1" ht="15" x14ac:dyDescent="0.25">
      <c r="A200" s="322">
        <v>11</v>
      </c>
      <c r="B200" s="323"/>
      <c r="C200" s="328" t="s">
        <v>440</v>
      </c>
      <c r="D200" s="309" t="s">
        <v>187</v>
      </c>
      <c r="E200" s="310">
        <v>2</v>
      </c>
      <c r="F200" s="312">
        <v>1.4300999999999999</v>
      </c>
      <c r="G200" s="310" t="s">
        <v>0</v>
      </c>
      <c r="H200" s="310"/>
      <c r="I200" s="310">
        <v>6000</v>
      </c>
      <c r="J200" s="314"/>
      <c r="K200" s="324"/>
      <c r="L200" s="326"/>
    </row>
    <row r="201" spans="1:12" s="322" customFormat="1" ht="15" x14ac:dyDescent="0.25">
      <c r="A201" s="322">
        <v>10</v>
      </c>
      <c r="B201" s="323"/>
      <c r="C201" s="328" t="s">
        <v>439</v>
      </c>
      <c r="D201" s="309" t="s">
        <v>184</v>
      </c>
      <c r="E201" s="310">
        <v>2</v>
      </c>
      <c r="F201" s="312" t="s">
        <v>195</v>
      </c>
      <c r="G201" s="310" t="s">
        <v>0</v>
      </c>
      <c r="H201" s="310"/>
      <c r="I201" s="310"/>
      <c r="J201" s="314"/>
      <c r="K201" s="324"/>
      <c r="L201" s="326"/>
    </row>
    <row r="202" spans="1:12" s="322" customFormat="1" ht="15" x14ac:dyDescent="0.25">
      <c r="A202" s="322">
        <v>9</v>
      </c>
      <c r="B202" s="323"/>
      <c r="C202" s="328" t="s">
        <v>438</v>
      </c>
      <c r="D202" s="309" t="s">
        <v>540</v>
      </c>
      <c r="E202" s="310">
        <v>4</v>
      </c>
      <c r="F202" s="312" t="s">
        <v>543</v>
      </c>
      <c r="G202" s="310" t="s">
        <v>0</v>
      </c>
      <c r="H202" s="310"/>
      <c r="I202" s="310"/>
      <c r="J202" s="314"/>
      <c r="K202" s="324"/>
      <c r="L202" s="326"/>
    </row>
    <row r="203" spans="1:12" s="322" customFormat="1" ht="15" x14ac:dyDescent="0.25">
      <c r="A203" s="322">
        <v>8</v>
      </c>
      <c r="B203" s="323"/>
      <c r="C203" s="328" t="s">
        <v>437</v>
      </c>
      <c r="D203" s="309" t="s">
        <v>209</v>
      </c>
      <c r="E203" s="310">
        <v>2</v>
      </c>
      <c r="F203" s="312" t="s">
        <v>136</v>
      </c>
      <c r="G203" s="310" t="s">
        <v>0</v>
      </c>
      <c r="H203" s="310"/>
      <c r="I203" s="310"/>
      <c r="J203" s="314"/>
      <c r="K203" s="324"/>
      <c r="L203" s="326"/>
    </row>
    <row r="204" spans="1:12" s="322" customFormat="1" ht="15" x14ac:dyDescent="0.25">
      <c r="A204" s="322">
        <v>7</v>
      </c>
      <c r="B204" s="323"/>
      <c r="C204" s="328" t="s">
        <v>436</v>
      </c>
      <c r="D204" s="309" t="s">
        <v>183</v>
      </c>
      <c r="E204" s="310">
        <v>4</v>
      </c>
      <c r="F204" s="312" t="s">
        <v>194</v>
      </c>
      <c r="G204" s="310"/>
      <c r="H204" s="310"/>
      <c r="I204" s="310"/>
      <c r="J204" s="314"/>
      <c r="K204" s="324"/>
      <c r="L204" s="326"/>
    </row>
    <row r="205" spans="1:12" s="322" customFormat="1" ht="15" x14ac:dyDescent="0.25">
      <c r="A205" s="322">
        <v>6</v>
      </c>
      <c r="B205" s="323"/>
      <c r="C205" s="328" t="s">
        <v>435</v>
      </c>
      <c r="D205" s="309" t="s">
        <v>181</v>
      </c>
      <c r="E205" s="310">
        <v>8</v>
      </c>
      <c r="F205" s="312" t="s">
        <v>193</v>
      </c>
      <c r="G205" s="310"/>
      <c r="H205" s="310"/>
      <c r="I205" s="310"/>
      <c r="J205" s="314"/>
      <c r="K205" s="324"/>
      <c r="L205" s="326"/>
    </row>
    <row r="206" spans="1:12" s="322" customFormat="1" ht="15" x14ac:dyDescent="0.25">
      <c r="A206" s="322">
        <v>5</v>
      </c>
      <c r="B206" s="323"/>
      <c r="C206" s="328" t="s">
        <v>434</v>
      </c>
      <c r="D206" s="309" t="s">
        <v>180</v>
      </c>
      <c r="E206" s="310">
        <v>4</v>
      </c>
      <c r="F206" s="312" t="s">
        <v>195</v>
      </c>
      <c r="G206" s="310"/>
      <c r="H206" s="310"/>
      <c r="I206" s="310"/>
      <c r="J206" s="314"/>
      <c r="K206" s="324"/>
      <c r="L206" s="326"/>
    </row>
    <row r="207" spans="1:12" s="322" customFormat="1" ht="15" x14ac:dyDescent="0.25">
      <c r="A207" s="322">
        <v>4</v>
      </c>
      <c r="B207" s="323"/>
      <c r="C207" s="328" t="s">
        <v>433</v>
      </c>
      <c r="D207" s="309" t="s">
        <v>179</v>
      </c>
      <c r="E207" s="310">
        <v>8</v>
      </c>
      <c r="F207" s="312" t="s">
        <v>193</v>
      </c>
      <c r="G207" s="310"/>
      <c r="H207" s="310"/>
      <c r="I207" s="310"/>
      <c r="J207" s="314"/>
      <c r="K207" s="324"/>
      <c r="L207" s="326"/>
    </row>
    <row r="208" spans="1:12" s="322" customFormat="1" ht="15" x14ac:dyDescent="0.25">
      <c r="A208" s="322">
        <v>3</v>
      </c>
      <c r="B208" s="323"/>
      <c r="C208" s="328" t="s">
        <v>432</v>
      </c>
      <c r="D208" s="309" t="s">
        <v>176</v>
      </c>
      <c r="E208" s="310">
        <v>2</v>
      </c>
      <c r="F208" s="312" t="s">
        <v>243</v>
      </c>
      <c r="G208" s="310" t="s">
        <v>0</v>
      </c>
      <c r="H208" s="310"/>
      <c r="I208" s="310"/>
      <c r="J208" s="314"/>
      <c r="K208" s="324"/>
      <c r="L208" s="326"/>
    </row>
    <row r="209" spans="1:12" s="322" customFormat="1" ht="15" x14ac:dyDescent="0.25">
      <c r="A209" s="322">
        <v>2</v>
      </c>
      <c r="B209" s="323"/>
      <c r="C209" s="328" t="s">
        <v>431</v>
      </c>
      <c r="D209" s="309" t="s">
        <v>173</v>
      </c>
      <c r="E209" s="310">
        <v>1</v>
      </c>
      <c r="F209" s="312" t="s">
        <v>136</v>
      </c>
      <c r="G209" s="310" t="s">
        <v>0</v>
      </c>
      <c r="H209" s="310"/>
      <c r="I209" s="310"/>
      <c r="J209" s="314"/>
      <c r="K209" s="324"/>
      <c r="L209" s="326"/>
    </row>
    <row r="210" spans="1:12" s="322" customFormat="1" ht="15" x14ac:dyDescent="0.25">
      <c r="A210" s="322">
        <v>1</v>
      </c>
      <c r="B210" s="323"/>
      <c r="C210" s="313">
        <v>4</v>
      </c>
      <c r="D210" s="321" t="s">
        <v>207</v>
      </c>
      <c r="E210" s="313"/>
      <c r="F210" s="312"/>
      <c r="G210" s="310"/>
      <c r="H210" s="310"/>
      <c r="I210" s="310"/>
      <c r="J210" s="314"/>
      <c r="K210" s="324"/>
      <c r="L210" s="326"/>
    </row>
    <row r="211" spans="1:12" s="327" customFormat="1" x14ac:dyDescent="0.25">
      <c r="A211" s="327" t="s">
        <v>0</v>
      </c>
      <c r="C211" s="315" t="s">
        <v>4</v>
      </c>
      <c r="D211" s="315" t="s">
        <v>376</v>
      </c>
      <c r="E211" s="315" t="s">
        <v>372</v>
      </c>
      <c r="F211" s="315" t="s">
        <v>6</v>
      </c>
      <c r="G211" s="315" t="s">
        <v>373</v>
      </c>
      <c r="H211" s="316" t="s">
        <v>17</v>
      </c>
      <c r="I211" s="317" t="s">
        <v>374</v>
      </c>
      <c r="J211" s="315" t="s">
        <v>375</v>
      </c>
      <c r="K211" s="175"/>
    </row>
  </sheetData>
  <sortState ref="A125:AP210">
    <sortCondition descending="1" ref="A125:A210"/>
  </sortState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ID</vt:lpstr>
      <vt:lpstr>HGM</vt:lpstr>
      <vt:lpstr>VV_Spec</vt:lpstr>
      <vt:lpstr>Tab_Vyk_Spec</vt:lpstr>
      <vt:lpstr>HGM!Oblast_tisku</vt:lpstr>
      <vt:lpstr>ID!Oblast_tisku</vt:lpstr>
      <vt:lpstr>VV_Spec!Oblast_tisku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Ing. Martin Oliva</cp:lastModifiedBy>
  <cp:lastPrinted>2024-11-28T15:29:57Z</cp:lastPrinted>
  <dcterms:created xsi:type="dcterms:W3CDTF">2023-06-08T15:16:00Z</dcterms:created>
  <dcterms:modified xsi:type="dcterms:W3CDTF">2024-12-11T09:32:53Z</dcterms:modified>
</cp:coreProperties>
</file>